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ovaciosugynokseg.sharepoint.com/teams/EdukcissTudshasznostsiIg/Megosztott dokumentumok/Edukáció/HSUP/5. HSUP 2024-2025/Pályázati Felhívás/MELLEKLETEK/netre rakhato/"/>
    </mc:Choice>
  </mc:AlternateContent>
  <xr:revisionPtr revIDLastSave="260" documentId="8_{1C46057B-FD2A-40E6-838F-46DE14EC70D2}" xr6:coauthVersionLast="47" xr6:coauthVersionMax="47" xr10:uidLastSave="{41D78BE8-9E21-4B80-AEB4-8520D2A4053E}"/>
  <bookViews>
    <workbookView xWindow="-108" yWindow="-108" windowWidth="23256" windowHeight="12456" tabRatio="948" xr2:uid="{00000000-000D-0000-FFFF-FFFF00000000}"/>
  </bookViews>
  <sheets>
    <sheet name="KITÖLTÉSI ÚTMUTATÓ" sheetId="42" r:id="rId1"/>
    <sheet name="Hatályos ktgvetés" sheetId="47" r:id="rId2"/>
    <sheet name="Összesitő_nyilatkozat" sheetId="46" r:id="rId3"/>
    <sheet name="(51) anyagköltség " sheetId="36" r:id="rId4"/>
    <sheet name="(52) igénybe vett szolg" sheetId="16" r:id="rId5"/>
    <sheet name="(54) ösztöndíjak" sheetId="45" r:id="rId6"/>
    <sheet name="(54) kiemelt ösztöndíjak" sheetId="50" r:id="rId7"/>
    <sheet name="(54-55-56) személyi+járulék" sheetId="14" r:id="rId8"/>
    <sheet name="(55) személyi jell egyéb repi" sheetId="44" r:id="rId9"/>
    <sheet name="Százalékos átalányalapú finansz" sheetId="49" r:id="rId10"/>
    <sheet name="támogatás típusai" sheetId="26" state="hidden" r:id="rId11"/>
  </sheets>
  <definedNames>
    <definedName name="_xlnm._FilterDatabase" localSheetId="3" hidden="1">'(51) anyagköltség '!$A$8:$P$14</definedName>
    <definedName name="_xlnm.Print_Area" localSheetId="10">'támogatás típusai'!$A$2:$B$13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47" l="1"/>
  <c r="L27" i="47" s="1"/>
  <c r="K10" i="47"/>
  <c r="L10" i="47" s="1"/>
  <c r="K11" i="47"/>
  <c r="L11" i="47" s="1"/>
  <c r="K12" i="47"/>
  <c r="L12" i="47" s="1"/>
  <c r="K13" i="47"/>
  <c r="L13" i="47" s="1"/>
  <c r="K14" i="47"/>
  <c r="L14" i="47" s="1"/>
  <c r="K15" i="47"/>
  <c r="L15" i="47" s="1"/>
  <c r="K16" i="47"/>
  <c r="L16" i="47" s="1"/>
  <c r="K17" i="47"/>
  <c r="L17" i="47" s="1"/>
  <c r="K18" i="47"/>
  <c r="L18" i="47" s="1"/>
  <c r="K19" i="47"/>
  <c r="L19" i="47" s="1"/>
  <c r="K20" i="47"/>
  <c r="L20" i="47" s="1"/>
  <c r="K21" i="47"/>
  <c r="L21" i="47" s="1"/>
  <c r="K22" i="47"/>
  <c r="L22" i="47" s="1"/>
  <c r="K23" i="47"/>
  <c r="L23" i="47" s="1"/>
  <c r="K24" i="47"/>
  <c r="L24" i="47" s="1"/>
  <c r="N24" i="47" l="1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K9" i="47"/>
  <c r="L9" i="47" s="1"/>
  <c r="N9" i="47" s="1"/>
  <c r="I8" i="47"/>
  <c r="F8" i="47"/>
  <c r="G8" i="47" s="1"/>
  <c r="I7" i="47"/>
  <c r="F7" i="47"/>
  <c r="G7" i="47" s="1"/>
  <c r="I6" i="47"/>
  <c r="J6" i="47" s="1"/>
  <c r="F6" i="47"/>
  <c r="G6" i="47" s="1"/>
  <c r="I5" i="47"/>
  <c r="F5" i="47"/>
  <c r="G5" i="47" s="1"/>
  <c r="I4" i="47"/>
  <c r="F4" i="47"/>
  <c r="G4" i="47" s="1"/>
  <c r="I3" i="47"/>
  <c r="F3" i="47"/>
  <c r="G3" i="47" s="1"/>
  <c r="G25" i="47" l="1"/>
  <c r="I25" i="47"/>
  <c r="F25" i="47"/>
  <c r="J4" i="47"/>
  <c r="K4" i="47" s="1"/>
  <c r="L4" i="47" s="1"/>
  <c r="N4" i="47" s="1"/>
  <c r="J8" i="47"/>
  <c r="K8" i="47" s="1"/>
  <c r="L8" i="47" s="1"/>
  <c r="N8" i="47" s="1"/>
  <c r="K6" i="47"/>
  <c r="L6" i="47" s="1"/>
  <c r="N6" i="47" s="1"/>
  <c r="J3" i="47"/>
  <c r="J5" i="47"/>
  <c r="K5" i="47" s="1"/>
  <c r="L5" i="47" s="1"/>
  <c r="N5" i="47" s="1"/>
  <c r="J7" i="47"/>
  <c r="K7" i="47" s="1"/>
  <c r="L7" i="47" s="1"/>
  <c r="N7" i="47" s="1"/>
  <c r="K3" i="47" l="1"/>
  <c r="J25" i="47"/>
  <c r="D24" i="46"/>
  <c r="D23" i="46"/>
  <c r="D22" i="46"/>
  <c r="D19" i="46"/>
  <c r="N27" i="47"/>
  <c r="D21" i="46"/>
  <c r="D20" i="46"/>
  <c r="L3" i="47" l="1"/>
  <c r="D18" i="46" s="1"/>
  <c r="K25" i="47"/>
  <c r="N3" i="47" l="1"/>
  <c r="N25" i="47" s="1"/>
  <c r="L25" i="47"/>
  <c r="D25" i="46"/>
  <c r="G17" i="50"/>
  <c r="C21" i="46" s="1"/>
  <c r="D3" i="50"/>
  <c r="D2" i="50"/>
  <c r="D1" i="50"/>
  <c r="D3" i="49"/>
  <c r="D2" i="49"/>
  <c r="D1" i="49"/>
  <c r="F21" i="46" l="1"/>
  <c r="E21" i="46"/>
  <c r="B25" i="44" l="1"/>
  <c r="B24" i="44"/>
  <c r="K11" i="44"/>
  <c r="K12" i="44"/>
  <c r="N12" i="44" s="1"/>
  <c r="K13" i="44"/>
  <c r="N13" i="44" s="1"/>
  <c r="K14" i="44"/>
  <c r="N14" i="44" s="1"/>
  <c r="K15" i="44"/>
  <c r="L15" i="44" s="1"/>
  <c r="E29" i="44" s="1"/>
  <c r="K10" i="44"/>
  <c r="N10" i="44" s="1"/>
  <c r="K10" i="16"/>
  <c r="L10" i="16" s="1"/>
  <c r="K10" i="36"/>
  <c r="N10" i="36" s="1"/>
  <c r="K11" i="36"/>
  <c r="L11" i="36" s="1"/>
  <c r="K12" i="36"/>
  <c r="L12" i="36" s="1"/>
  <c r="K13" i="36"/>
  <c r="L13" i="36" s="1"/>
  <c r="K14" i="36"/>
  <c r="N14" i="36" s="1"/>
  <c r="N9" i="36"/>
  <c r="D3" i="14"/>
  <c r="D2" i="14"/>
  <c r="D1" i="14"/>
  <c r="D3" i="44"/>
  <c r="D2" i="44"/>
  <c r="D1" i="44"/>
  <c r="N10" i="14"/>
  <c r="N11" i="14"/>
  <c r="N12" i="14"/>
  <c r="N13" i="14"/>
  <c r="N14" i="14"/>
  <c r="N15" i="14"/>
  <c r="N16" i="14"/>
  <c r="N17" i="14"/>
  <c r="N18" i="14"/>
  <c r="N9" i="14"/>
  <c r="Q9" i="14" s="1"/>
  <c r="L10" i="14"/>
  <c r="M10" i="14" s="1"/>
  <c r="L11" i="14"/>
  <c r="M11" i="14" s="1"/>
  <c r="L12" i="14"/>
  <c r="M12" i="14" s="1"/>
  <c r="L13" i="14"/>
  <c r="M13" i="14" s="1"/>
  <c r="L14" i="14"/>
  <c r="M14" i="14" s="1"/>
  <c r="L15" i="14"/>
  <c r="M15" i="14" s="1"/>
  <c r="L16" i="14"/>
  <c r="M16" i="14" s="1"/>
  <c r="L17" i="14"/>
  <c r="M17" i="14" s="1"/>
  <c r="L18" i="14"/>
  <c r="M18" i="14" s="1"/>
  <c r="L9" i="14"/>
  <c r="H10" i="14"/>
  <c r="I10" i="14" s="1"/>
  <c r="H11" i="14"/>
  <c r="I11" i="14" s="1"/>
  <c r="H12" i="14"/>
  <c r="I12" i="14" s="1"/>
  <c r="H13" i="14"/>
  <c r="H14" i="14"/>
  <c r="I14" i="14" s="1"/>
  <c r="H15" i="14"/>
  <c r="I15" i="14" s="1"/>
  <c r="H16" i="14"/>
  <c r="I16" i="14" s="1"/>
  <c r="H17" i="14"/>
  <c r="I17" i="14" s="1"/>
  <c r="H18" i="14"/>
  <c r="I18" i="14" s="1"/>
  <c r="H9" i="14"/>
  <c r="I9" i="14" s="1"/>
  <c r="J17" i="44"/>
  <c r="M15" i="44"/>
  <c r="M14" i="44"/>
  <c r="M13" i="44"/>
  <c r="M12" i="44"/>
  <c r="M10" i="44"/>
  <c r="M10" i="36"/>
  <c r="M11" i="36"/>
  <c r="M12" i="36"/>
  <c r="M13" i="36"/>
  <c r="M14" i="36"/>
  <c r="M10" i="16"/>
  <c r="M11" i="16"/>
  <c r="N11" i="16"/>
  <c r="M12" i="16"/>
  <c r="N12" i="16"/>
  <c r="M13" i="16"/>
  <c r="N13" i="16"/>
  <c r="M14" i="16"/>
  <c r="N14" i="16"/>
  <c r="N9" i="16"/>
  <c r="M9" i="16"/>
  <c r="E3" i="16"/>
  <c r="E2" i="16"/>
  <c r="E1" i="16"/>
  <c r="J16" i="16"/>
  <c r="L14" i="16"/>
  <c r="L13" i="16"/>
  <c r="L12" i="16"/>
  <c r="L11" i="16"/>
  <c r="L9" i="16"/>
  <c r="D2" i="45"/>
  <c r="D3" i="45"/>
  <c r="D1" i="45"/>
  <c r="E3" i="36"/>
  <c r="E2" i="36"/>
  <c r="E1" i="36"/>
  <c r="P19" i="14"/>
  <c r="O19" i="14"/>
  <c r="J19" i="14"/>
  <c r="K19" i="14"/>
  <c r="G19" i="14"/>
  <c r="L13" i="44" l="1"/>
  <c r="E27" i="44" s="1"/>
  <c r="L10" i="44"/>
  <c r="E24" i="44" s="1"/>
  <c r="L12" i="44"/>
  <c r="E26" i="44" s="1"/>
  <c r="N10" i="16"/>
  <c r="N16" i="16" s="1"/>
  <c r="L14" i="44"/>
  <c r="E28" i="44" s="1"/>
  <c r="N15" i="44"/>
  <c r="O15" i="44" s="1"/>
  <c r="P15" i="44" s="1"/>
  <c r="F29" i="44" s="1"/>
  <c r="L11" i="44"/>
  <c r="E25" i="44" s="1"/>
  <c r="K17" i="44"/>
  <c r="L10" i="36"/>
  <c r="K16" i="16"/>
  <c r="L14" i="36"/>
  <c r="N13" i="36"/>
  <c r="O13" i="36" s="1"/>
  <c r="P13" i="36" s="1"/>
  <c r="N12" i="36"/>
  <c r="O12" i="36" s="1"/>
  <c r="P12" i="36" s="1"/>
  <c r="N11" i="36"/>
  <c r="O11" i="36" s="1"/>
  <c r="P11" i="36" s="1"/>
  <c r="L9" i="36"/>
  <c r="D26" i="46"/>
  <c r="Q17" i="14"/>
  <c r="R17" i="14" s="1"/>
  <c r="S17" i="14" s="1"/>
  <c r="Q11" i="14"/>
  <c r="R11" i="14" s="1"/>
  <c r="S11" i="14" s="1"/>
  <c r="Q18" i="14"/>
  <c r="R18" i="14" s="1"/>
  <c r="S18" i="14" s="1"/>
  <c r="I13" i="14"/>
  <c r="I19" i="14" s="1"/>
  <c r="C22" i="46" s="1"/>
  <c r="F22" i="46" s="1"/>
  <c r="H19" i="14"/>
  <c r="O14" i="44"/>
  <c r="P14" i="44" s="1"/>
  <c r="F28" i="44" s="1"/>
  <c r="O13" i="44"/>
  <c r="P13" i="44" s="1"/>
  <c r="F27" i="44" s="1"/>
  <c r="O11" i="44"/>
  <c r="P11" i="44" s="1"/>
  <c r="F25" i="44" s="1"/>
  <c r="O12" i="44"/>
  <c r="P12" i="44" s="1"/>
  <c r="F26" i="44" s="1"/>
  <c r="O10" i="44"/>
  <c r="P10" i="44" s="1"/>
  <c r="F24" i="44" s="1"/>
  <c r="O10" i="36"/>
  <c r="P10" i="36" s="1"/>
  <c r="M17" i="44"/>
  <c r="O14" i="36"/>
  <c r="P14" i="36" s="1"/>
  <c r="O12" i="16"/>
  <c r="P12" i="16" s="1"/>
  <c r="O11" i="16"/>
  <c r="P11" i="16" s="1"/>
  <c r="O14" i="16"/>
  <c r="P14" i="16" s="1"/>
  <c r="O9" i="36"/>
  <c r="P9" i="36" s="1"/>
  <c r="O13" i="16"/>
  <c r="P13" i="16" s="1"/>
  <c r="O9" i="16"/>
  <c r="M16" i="16"/>
  <c r="L16" i="16"/>
  <c r="Q14" i="14"/>
  <c r="R14" i="14" s="1"/>
  <c r="S14" i="14" s="1"/>
  <c r="Q12" i="14"/>
  <c r="R12" i="14" s="1"/>
  <c r="S12" i="14" s="1"/>
  <c r="Q16" i="14"/>
  <c r="R16" i="14" s="1"/>
  <c r="S16" i="14" s="1"/>
  <c r="E22" i="46" l="1"/>
  <c r="E31" i="44"/>
  <c r="F31" i="44"/>
  <c r="O10" i="16"/>
  <c r="P10" i="16" s="1"/>
  <c r="L17" i="44"/>
  <c r="N17" i="44"/>
  <c r="Q13" i="14"/>
  <c r="Q10" i="14"/>
  <c r="Q15" i="14"/>
  <c r="R15" i="14" s="1"/>
  <c r="S15" i="14" s="1"/>
  <c r="O17" i="44"/>
  <c r="P17" i="44"/>
  <c r="P9" i="16"/>
  <c r="P16" i="16" l="1"/>
  <c r="C19" i="46" s="1"/>
  <c r="F19" i="46" s="1"/>
  <c r="O16" i="16"/>
  <c r="R10" i="14"/>
  <c r="S10" i="14" s="1"/>
  <c r="R13" i="14"/>
  <c r="S13" i="14" s="1"/>
  <c r="L19" i="14"/>
  <c r="R9" i="14"/>
  <c r="M9" i="14"/>
  <c r="M19" i="14" s="1"/>
  <c r="C23" i="46" s="1"/>
  <c r="E19" i="46" l="1"/>
  <c r="S9" i="14"/>
  <c r="N19" i="14"/>
  <c r="R19" i="14" l="1"/>
  <c r="C24" i="46" s="1"/>
  <c r="Q19" i="14"/>
  <c r="F24" i="46" l="1"/>
  <c r="F23" i="46"/>
  <c r="S19" i="14"/>
  <c r="E24" i="46" l="1"/>
  <c r="E23" i="46"/>
  <c r="G17" i="45"/>
  <c r="C20" i="46" s="1"/>
  <c r="F20" i="46" s="1"/>
  <c r="E20" i="46" l="1"/>
  <c r="K16" i="36"/>
  <c r="L16" i="36"/>
  <c r="M16" i="36"/>
  <c r="N16" i="36"/>
  <c r="O16" i="36"/>
  <c r="P16" i="36"/>
  <c r="J16" i="36"/>
  <c r="C18" i="46" l="1"/>
  <c r="C14" i="49" l="1"/>
  <c r="F18" i="46"/>
  <c r="E18" i="46"/>
  <c r="C15" i="49" l="1"/>
  <c r="D9" i="49" s="1"/>
  <c r="G10" i="49" s="1"/>
  <c r="C25" i="46" s="1"/>
  <c r="C26" i="46" l="1"/>
  <c r="F26" i="46" s="1"/>
  <c r="F25" i="46"/>
  <c r="E25" i="46"/>
  <c r="E26" i="46" s="1"/>
</calcChain>
</file>

<file path=xl/sharedStrings.xml><?xml version="1.0" encoding="utf-8"?>
<sst xmlns="http://schemas.openxmlformats.org/spreadsheetml/2006/main" count="560" uniqueCount="280">
  <si>
    <t>Benyújtás módja az Elszámolhatósági Útmutatóban rögzítve.</t>
  </si>
  <si>
    <t>A táblázat adatai a többi munkalapról automatikusan bemásolódnak!</t>
  </si>
  <si>
    <t>Kedvezményezett neve:</t>
  </si>
  <si>
    <t>Szuper Egyetem</t>
  </si>
  <si>
    <t>Szerződésszám:</t>
  </si>
  <si>
    <t>STARTUP-2025-HSUP-…....</t>
  </si>
  <si>
    <t>Az elszámolással érintett időszak kezdete és vége:</t>
  </si>
  <si>
    <t>2025.02.01-2025.06.30.</t>
  </si>
  <si>
    <t>N Y I L A T K O Z A T</t>
  </si>
  <si>
    <r>
      <t xml:space="preserve">Alulírott </t>
    </r>
    <r>
      <rPr>
        <b/>
        <i/>
        <sz val="12"/>
        <rFont val="Garamond"/>
        <family val="1"/>
        <charset val="238"/>
      </rPr>
      <t>xxxxxxxxxxxxxxxxxxxxxx</t>
    </r>
    <r>
      <rPr>
        <sz val="12"/>
        <rFont val="Garamond"/>
        <family val="1"/>
        <charset val="238"/>
      </rPr>
      <t>, mint a</t>
    </r>
    <r>
      <rPr>
        <b/>
        <sz val="12"/>
        <rFont val="Garamond"/>
        <family val="1"/>
        <charset val="238"/>
      </rPr>
      <t xml:space="preserve"> xxxxxxxxxxxxxx</t>
    </r>
    <r>
      <rPr>
        <b/>
        <i/>
        <sz val="12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 xml:space="preserve">hivatalos képviselője teljes jogi felelősséggel nyilatkozom, hogy a fenti támogatási szerződés alapján a szakmai és pénzügyi beszámolóra vonatkozó előírások szerint a támogatás és a saját/egyéb forrás felhasználásáról, valamint a kamatok tekintetében teljes körű, elkülönített nyilvántartást vezetek. 
Alulírott, mint a Kedvezményezett képviselője büntetőjogi felelősségem tudatában kijelentem, hogy az összesítőben szereplő adatok a valóságnak megfelelnek, a költségeket alátámasztó dokumentáció a szervezet adóhatóság felé bejelentett iratmegőrzési helyén eredeti példányban rendelkezésre áll, helyszíni ellenőrzés során azokat bemutatjuk.  Az összesítőben szereplő költségek a jelzett időpontban kifizetésre kerültek. Az összesítőben szereplő költségek a projekt érdekében merültek fel,  más további EU-s vagy egyéb hazai támogatás terhére nem kerültek elszámolásra és a jövőben más támogatás terhére nem kívánjuk azokat elszámolni.
A szerződés melléklete alapján, a számlaösszesítőkben feltüntetett részfeladatok teljesítése során keletkezett ráfordítások összege </t>
    </r>
    <r>
      <rPr>
        <b/>
        <i/>
        <sz val="12"/>
        <rFont val="Garamond"/>
        <family val="1"/>
        <charset val="238"/>
      </rPr>
      <t xml:space="preserve">xxxxxxxxxxxxxxx </t>
    </r>
    <r>
      <rPr>
        <sz val="12"/>
        <rFont val="Garamond"/>
        <family val="1"/>
        <charset val="238"/>
      </rPr>
      <t xml:space="preserve">Ft azaz </t>
    </r>
    <r>
      <rPr>
        <b/>
        <i/>
        <sz val="12"/>
        <rFont val="Garamond"/>
        <family val="1"/>
        <charset val="238"/>
      </rPr>
      <t>xxxxxxxxxxxxxxxxxxxx forint</t>
    </r>
    <r>
      <rPr>
        <sz val="12"/>
        <rFont val="Garamond"/>
        <family val="1"/>
        <charset val="238"/>
      </rPr>
      <t xml:space="preserve">, az alábbi forrásonként és jogcímenként kerülnek elszámolásra. A kimutatott ráfordítások a szerződésben vállalt célok megvalósítása érdekében merültek fel.
</t>
    </r>
  </si>
  <si>
    <t>Költségtípusok</t>
  </si>
  <si>
    <t>Elszámolni kívánt támogatás (Ft)</t>
  </si>
  <si>
    <t>Megítélt támogatás (Ft)</t>
  </si>
  <si>
    <t>Különbözet (Ft)</t>
  </si>
  <si>
    <t>Eltérés aránya (%)</t>
  </si>
  <si>
    <t>51. Anyagköltség</t>
  </si>
  <si>
    <t>52. Igénybe vett szolgáltatások</t>
  </si>
  <si>
    <t>54. Személyi juttatások - ösztöndíj</t>
  </si>
  <si>
    <t>54. Személyi juttatások - kiemelt ösztöndíj</t>
  </si>
  <si>
    <t xml:space="preserve">54. Személyi juttatások </t>
  </si>
  <si>
    <t>55. Személyi jellegű egyéb kifizetések</t>
  </si>
  <si>
    <t>Százalékos átalányalapú finanszírozás költségei</t>
  </si>
  <si>
    <t>Összesen:</t>
  </si>
  <si>
    <t>xxxxxxxxxxxxxxx,  2025. év xx. hó xx. nap.</t>
  </si>
  <si>
    <t>……………………</t>
  </si>
  <si>
    <r>
      <t xml:space="preserve">Kedvezményezett 
</t>
    </r>
    <r>
      <rPr>
        <sz val="8"/>
        <rFont val="Garamond"/>
        <family val="1"/>
        <charset val="238"/>
      </rPr>
      <t>(cégszerű aláírás)</t>
    </r>
  </si>
  <si>
    <t>PH.</t>
  </si>
  <si>
    <t>………………………</t>
  </si>
  <si>
    <t>pénzügyi ellenjegyző aláírása*</t>
  </si>
  <si>
    <t>* Amennyiben szükséges</t>
  </si>
  <si>
    <t>51 Anyagköltség</t>
  </si>
  <si>
    <t>Sor-szám</t>
  </si>
  <si>
    <t>Számviteli bizonylat kiállítójának neve</t>
  </si>
  <si>
    <t>Adószáma</t>
  </si>
  <si>
    <t>Számviteli bizonylat sorszáma</t>
  </si>
  <si>
    <t>Kiállítás kelte</t>
  </si>
  <si>
    <t>Teljesítés dátuma</t>
  </si>
  <si>
    <t>Pénzügyi teljesítés időpontja</t>
  </si>
  <si>
    <t>Kifizetést igazoló bizonylat sorszáma</t>
  </si>
  <si>
    <t>Gazdasági esemény rövid leírása</t>
  </si>
  <si>
    <t>Összege (Ft)</t>
  </si>
  <si>
    <t>Projekt terhére elszámolt költségek (Ft)</t>
  </si>
  <si>
    <t>szám</t>
  </si>
  <si>
    <t>Nettó</t>
  </si>
  <si>
    <t>ÁFA</t>
  </si>
  <si>
    <t>Bruttó</t>
  </si>
  <si>
    <t>Összesen</t>
  </si>
  <si>
    <t>1.</t>
  </si>
  <si>
    <t>Kiss Bt.</t>
  </si>
  <si>
    <t>1111111-1-11</t>
  </si>
  <si>
    <t>ZHHH8711</t>
  </si>
  <si>
    <t xml:space="preserve"> 2024/04</t>
  </si>
  <si>
    <t>Irodaszer beszerzés. 20 db kapcsos mappa, 1000 db genotherm, 20 csomag …</t>
  </si>
  <si>
    <t>2.</t>
  </si>
  <si>
    <t>Nagy Bt.</t>
  </si>
  <si>
    <t>22222222-2-22</t>
  </si>
  <si>
    <t>JLÉB766H</t>
  </si>
  <si>
    <t xml:space="preserve"> 2024/05</t>
  </si>
  <si>
    <t>HSUP rendezvényhez konfetti</t>
  </si>
  <si>
    <t>3.</t>
  </si>
  <si>
    <t>4.</t>
  </si>
  <si>
    <t>5.</t>
  </si>
  <si>
    <t>….</t>
  </si>
  <si>
    <t xml:space="preserve"> Összesen</t>
  </si>
  <si>
    <t>…………………………</t>
  </si>
  <si>
    <t>Kedvezményezett 
(cégszerű aláírás)</t>
  </si>
  <si>
    <t xml:space="preserve"> 52 Igénybe vett szolgáltatások</t>
  </si>
  <si>
    <t>HSUP rendezvény hangosítás</t>
  </si>
  <si>
    <t>HSUP rendezvényhez DJ</t>
  </si>
  <si>
    <t>54 SZEMÉLYI JUTTATÁS (ÖSZTÖNDÍJ)</t>
  </si>
  <si>
    <t>Sorszám</t>
  </si>
  <si>
    <t>Projektben résztvevő HSUP hallgató(k) neve</t>
  </si>
  <si>
    <t>Jogcím</t>
  </si>
  <si>
    <t>Teljesítés időszaka</t>
  </si>
  <si>
    <t>Projekt terhére elszámolható bruttó bér (ösztöndíj) összesen (Ft)</t>
  </si>
  <si>
    <t>HSUP Tamás</t>
  </si>
  <si>
    <t>HSUP ösztöndíj</t>
  </si>
  <si>
    <t>2024.03.01-2024.04.30.</t>
  </si>
  <si>
    <t xml:space="preserve"> 2024/3</t>
  </si>
  <si>
    <t>2024.05.01-2024.06.30.</t>
  </si>
  <si>
    <t xml:space="preserve"> 2024/5</t>
  </si>
  <si>
    <t>…...</t>
  </si>
  <si>
    <t>54 SZEMÉLYI JUTTATÁS (KIEMELT ÖSZTÖNDÍJ)</t>
  </si>
  <si>
    <t>HSUP kiemelt ösztöndíj</t>
  </si>
  <si>
    <t>2024.03.01-2024.06.30.</t>
  </si>
  <si>
    <t xml:space="preserve"> 2024/6</t>
  </si>
  <si>
    <t>54 -56 SZEMÉLYI JUTTATÁSOK ÉS JÁRULÉKAI</t>
  </si>
  <si>
    <t xml:space="preserve">Arányosítandó </t>
  </si>
  <si>
    <t>Projekt terhére elszámolható egyéb személyi jellegű kifizetés</t>
  </si>
  <si>
    <t>Projekt terhére elszámolni kívánt bérre / megbízási díjra eső munkáltatói járulékok, egyéb járulékok</t>
  </si>
  <si>
    <t>Projekt terhére elszámolni kívánt illetmény + járulékai [Összesen (1)+(2)+(3)]</t>
  </si>
  <si>
    <t xml:space="preserve">Nettó bér </t>
  </si>
  <si>
    <t>Járulékok</t>
  </si>
  <si>
    <t>Személyi jellegű egyéb kifizetés</t>
  </si>
  <si>
    <t>Sor-
szám</t>
  </si>
  <si>
    <t>Munkatárs projektben betöltött szerepe</t>
  </si>
  <si>
    <t>Munkavállaló, megbízott személy neve</t>
  </si>
  <si>
    <t>Projektre fordított munkaidő aránya (%)</t>
  </si>
  <si>
    <t>Bruttó bér/illetmény/megbízási díj/céljuttatás
54</t>
  </si>
  <si>
    <t>Összesen (1)</t>
  </si>
  <si>
    <t>Projekt terhére elszámolni kívánt Bruttó bér/illetmény/megbízási díj/céljuttatás</t>
  </si>
  <si>
    <t>Munkavállalóknak, tagoknak fizetett személyi jellegű kifizetések
551</t>
  </si>
  <si>
    <t>Egyéb személyi jellegű kifizetések
559</t>
  </si>
  <si>
    <t>Összesen (2)</t>
  </si>
  <si>
    <t>Szociális hozzájárulási adó 
561</t>
  </si>
  <si>
    <t>Egészségügyi Hozzájárulás 
(EHO)
562</t>
  </si>
  <si>
    <t>Egyéb járulék
569</t>
  </si>
  <si>
    <t>Összesen (3)</t>
  </si>
  <si>
    <t>Kifizetés dátuma</t>
  </si>
  <si>
    <t>projektmenedzser</t>
  </si>
  <si>
    <t>HSUP Frici</t>
  </si>
  <si>
    <t>2024.02.01-2024.02.28.</t>
  </si>
  <si>
    <t>munkabér</t>
  </si>
  <si>
    <t xml:space="preserve"> 2024/03</t>
  </si>
  <si>
    <t xml:space="preserve"> -</t>
  </si>
  <si>
    <t>HSUP koordinátor</t>
  </si>
  <si>
    <t>HSUP Helga</t>
  </si>
  <si>
    <t>HSUP Kata</t>
  </si>
  <si>
    <t>megbízási díj</t>
  </si>
  <si>
    <t>6.</t>
  </si>
  <si>
    <t>7.</t>
  </si>
  <si>
    <t>8.</t>
  </si>
  <si>
    <t>9.</t>
  </si>
  <si>
    <t>55 SZEMÉLYI JELLEGŰ EGYÉB KIFIZETÉSEK (reprezentációs költségek)</t>
  </si>
  <si>
    <t>Catering költség HSUP rendezvényen 20 fő részére</t>
  </si>
  <si>
    <t>Catering költség HSUP rendezvényen 100 fő részére</t>
  </si>
  <si>
    <t>Kapcsolódó számviteli bizonylat sorszáma</t>
  </si>
  <si>
    <t>Kapcsolódó számviteli bizonylathoz tartozó reprezentációs adó</t>
  </si>
  <si>
    <t xml:space="preserve"> 2024/06</t>
  </si>
  <si>
    <t>Költségelem</t>
  </si>
  <si>
    <t>Átalányköltség elszámolása (Igen/Nem)</t>
  </si>
  <si>
    <t>Átalányköltség összege (Ft)</t>
  </si>
  <si>
    <t>Átalányköltség</t>
  </si>
  <si>
    <t>Igen</t>
  </si>
  <si>
    <t>Amennyiben átalányköltség elszámolása tervezett:</t>
  </si>
  <si>
    <t>Átalányköltség vetítési alap</t>
  </si>
  <si>
    <t>Vetítési alap 30 %-a</t>
  </si>
  <si>
    <t>Mennyiség</t>
  </si>
  <si>
    <t>Elszámolható költség</t>
  </si>
  <si>
    <t>Beszerzés</t>
  </si>
  <si>
    <t>52. Igénybe vett szolgáltatások költségei</t>
  </si>
  <si>
    <t>54. Bérköltség</t>
  </si>
  <si>
    <t>54. Bérköltség - egyéb</t>
  </si>
  <si>
    <t>Saját teljesítés</t>
  </si>
  <si>
    <t>54. Bérköltség - Kutató-fejlesztő munkatárs</t>
  </si>
  <si>
    <t>54. Bérköltség - Projektmenedzser</t>
  </si>
  <si>
    <t>56. Bérjárulék</t>
  </si>
  <si>
    <t>56. Bérjárulék - egyéb</t>
  </si>
  <si>
    <t>56. Bérjárulék - Kutató-fejlesztő munkatárs</t>
  </si>
  <si>
    <t>56. Bérjárulék - Projektmenedzser</t>
  </si>
  <si>
    <t>56. Bérjárulék - személyi jellegű egyéb kifizetések</t>
  </si>
  <si>
    <t>támogatás típus rövídítése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</si>
  <si>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</si>
  <si>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</si>
  <si>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t>Alapkutatás</t>
  </si>
  <si>
    <t xml:space="preserve">Kutatás-fejlesztési projekthez nyújtott támogatás 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</si>
  <si>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</si>
  <si>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t>Alkalmazott (ipari) kutatás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</si>
  <si>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</si>
  <si>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t>Kísérleti fejlesztés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</si>
  <si>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</si>
  <si>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t>Közbeszerzés</t>
  </si>
  <si>
    <t>De minimis támogatás</t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</si>
  <si>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</si>
  <si>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t>Koordinációs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</si>
  <si>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</si>
  <si>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t>Tájékoztatási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</si>
  <si>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/Piac</t>
    </r>
  </si>
  <si>
    <t>Piacra jutáshoz kapcsolódó költségek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</si>
  <si>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/Iparjog</t>
    </r>
  </si>
  <si>
    <t>Iparjogvédelemmel kapcsolatos költségek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</si>
  <si>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</si>
  <si>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t>Általános (rezsi) költségek</t>
  </si>
  <si>
    <t>Kut.infra.- b.r.</t>
  </si>
  <si>
    <t>Kutatási infrastruktúrához nyújtott beruházási támogatás</t>
  </si>
  <si>
    <t>Nem állami támogatás</t>
  </si>
  <si>
    <t>A TÁBLÁZATOK KÉPLETTEL ELLÁTOTTAK, SZABADON SZERKESZTHETŐK. AZ ALAPADATOK FELVITELÉHEZ A SZÜRKE MEZŐK KITÖLTÉSE ELEGENDŐ. A SPECIÁLIS ESETEKBEN (NEM 27%-OS ÁFA, JÁRULÉKKEDVEZMÉNY) AZ ADOTT CELLÁK FELÜLÍRANDÓK!</t>
  </si>
  <si>
    <t>ÁLTALÁNOS KITÖLTÉSI INFORMÁCIÓK</t>
  </si>
  <si>
    <t>Az elszámolási összesítőben olyan, a megvalósítási időszakban felmerült gazdasági események költségeit lehet elszámolni, amelyek pénzügyi teljesítése (igazolt kifizetése) legkésőbb az elszámolási időszak végét követő 30 napig megtörtént.</t>
  </si>
  <si>
    <t>Abban az esetben, ha az összesítőben szereplő költségek nem kizárólag a projekt által támogatott tevékenységgel kapcsolatban merültek fel, az elszámolni kívánt költségeket arányosan csökkenteni kell.</t>
  </si>
  <si>
    <t>Az 51,52,54, 54-55-56, 55 lapfülek vonatkozásában a sorok bővíthetők. Kérjük a képletezésre figyeljenek a módosítás során.</t>
  </si>
  <si>
    <t>Az excel táblázatban szereplő költségeknek összhangban kell lennie a beadott vagy módosított pályázattal.</t>
  </si>
  <si>
    <t>ÖSSZESÍTŐ NYILATKOZAT</t>
  </si>
  <si>
    <t>A Kedvezményezett teljes nevének feltüntetése szükséges Alapító Okirat szerint. A további lapfüleken a fejléc töltése nem szükséges, a táblázat adatai a többi munkalapra automatikusan bemásolódnak!</t>
  </si>
  <si>
    <t>A Támogatási Szerződés 3.2. pontjában megjelölt időtartam  feltüntetése szükséges. A további lapfüleken a fejléc töltése nem szükséges, a táblázat adatai a többi munkalapra automatikusan bemásolódnak!</t>
  </si>
  <si>
    <t>Nyilatkozat szöveg:</t>
  </si>
  <si>
    <t>Kérjük az xxxx jelöléssel ellátott részek kitöltését a releváns adatokkal.</t>
  </si>
  <si>
    <t>Táblázat</t>
  </si>
  <si>
    <r>
      <t xml:space="preserve">A táblázat automatikusan számol. </t>
    </r>
    <r>
      <rPr>
        <b/>
        <sz val="12"/>
        <color rgb="FFFF0000"/>
        <rFont val="Garamond"/>
        <family val="1"/>
        <charset val="238"/>
      </rPr>
      <t>Módosítása TILOS!</t>
    </r>
    <r>
      <rPr>
        <sz val="12"/>
        <rFont val="Garamond"/>
        <family val="1"/>
        <charset val="238"/>
      </rPr>
      <t xml:space="preserve"> A táblázat a költségvetés lapfüleken rögzített tételeket összesíti és hasonlítja össze a hatályos költségvetéssel.</t>
    </r>
  </si>
  <si>
    <t>Dátum, aláírás</t>
  </si>
  <si>
    <t>Kérjük dátummal és cégszerű aláírással ellátni a dokumentumot!</t>
  </si>
  <si>
    <t>ÖSZTÖNDÍJ TÁBLÁZAT KITÖLTÉSÉHEZ</t>
  </si>
  <si>
    <t>Tüntesse fel a HSUP hallgató teljes nevét.</t>
  </si>
  <si>
    <t>A jogcím minden esetben "HSUP ösztöndíj"</t>
  </si>
  <si>
    <t>A kifizetésekhez kapcsolódó teljesítési időszakokat tüntesse fel. A mintában a hallgató 2 ütemben kapta meg az ösztöndíjat.</t>
  </si>
  <si>
    <t>Az elszámoló bizonylat pénzügyi teljesítésének dátuma.</t>
  </si>
  <si>
    <t>Az elszámoló bizonylat pénzügyi teljesítésének dátumát alátámasztó bizonylat sorszáma (bankkivonat).</t>
  </si>
  <si>
    <t>Az elszámoló bizonylat teljes bruttó összegéből a projekt terhére elszámolni kívánt összeg</t>
  </si>
  <si>
    <t>KIEMELT ÖSZTÖNDÍJ TÁBLÁZAT KITÖLTÉSÉHEZ</t>
  </si>
  <si>
    <t>A jogcím minden esetben "HSUP kiemelt ösztöndíj"</t>
  </si>
  <si>
    <t>A kiemelt ösztöndíj esetében a teljesítés időszaka a hallgatói jogviszony teljes időszaka.</t>
  </si>
  <si>
    <t>ANYAGKÖLTSÉG, IGÉNYBE VETT SZOLGÁLTATÁS, EGYÉB SZOLGÁLTATÁS, EGYÉB SZEMÉLYI JELLEGŰ TÁBLÁZATOK KITÖLTÉSÉHEZ</t>
  </si>
  <si>
    <t>Folyamatos sorszámozás.</t>
  </si>
  <si>
    <t>Az elszámoló bizonylaton szereplő szállító neve.</t>
  </si>
  <si>
    <t>Az elszámoló bizonylaton szereplő szállító adószáma.</t>
  </si>
  <si>
    <t>Az elszámoló bizonylat sorszáma. Egy sorba csak egy elszámoló bizonylatot vezessen fel.</t>
  </si>
  <si>
    <t>Az elszámoló bizonylaton szereplő kiállítás dátuma.</t>
  </si>
  <si>
    <t>Az elszámoló bizonylaton szereplő teljesítés dátuma. Amennyiben ilyen dátum nem szerepel az elszámoló bizonylaton, kérjük, hogy az elszámoló bizonylat keltét tüntesse fel ebben az oszlopban.</t>
  </si>
  <si>
    <t>Az elszámoló bizonylaton szereplő termék vagy szolgáltatás megnevezése.</t>
  </si>
  <si>
    <t>Összeg (bruttó, áfa, nettó)</t>
  </si>
  <si>
    <t>Az elszámoló bizonylaton szereplő teljes összeg bruttó, áfa, nettó bontásban.</t>
  </si>
  <si>
    <t xml:space="preserve">Projekt terhére elszámolt költségek (Ft) </t>
  </si>
  <si>
    <t>Az összesítőn szereplő összegek devizaneme: Ft</t>
  </si>
  <si>
    <t>Az összesítőben szereplő adatokat magyar forintban kell megadni. Más devizanem az összesítőre nem rögzíthető.</t>
  </si>
  <si>
    <t>A projektben elszámolni kívánt munkatárs nevének feltüntetése szükséges.</t>
  </si>
  <si>
    <t>A projektben elszámolni kívánt munkatárs projektben ellátott munkakörének, feladatának feltüntetése szükséges.</t>
  </si>
  <si>
    <t>Teljesítés időszaka:</t>
  </si>
  <si>
    <t>Jogcím:</t>
  </si>
  <si>
    <t xml:space="preserve">Kérjük, tüntesse fel, hogy az adott időszakban a munkaidő kimutatásokkal alátámasztottan a személyi jellegű költségek hány %-ban terhelhetőek támogatott projektre. </t>
  </si>
  <si>
    <t>Arányosítandó bruttó bér / megbízási díj, egyéb személyi jellegű juttatások, kapcsolódó járulékok:</t>
  </si>
  <si>
    <t>Projekt terhére elszámolni kívánt bruttó bér / megbízási díj:</t>
  </si>
  <si>
    <t>Kérjük, tüntesse fel a munkavállalónak adott időszakban bérszámfejtett, a projekt keretében elszámolni kívánt bruttó bérét (illetményét) vagy a megbízási szerződésben szereplő bruttó összeget.</t>
  </si>
  <si>
    <t>Projekt terhére elszámolni kívánt bruttó bérre / megbízási díjra/illetményre eső járulékok kifizetési dátuma és a kifizetést igazoló bizonylat sorszáma</t>
  </si>
  <si>
    <t>Projekt terhére elszámolni kívánt Nettó bér kifizetési dátuma, kifizetést igazoló bizonylat sorszáma:</t>
  </si>
  <si>
    <t>Személyi jellegű egyéb kifizetések kifizetési dátuma, kifizetést igazoló bizonylat sorszáma:</t>
  </si>
  <si>
    <t>Dátum, Aláírás és pecsét:</t>
  </si>
  <si>
    <t>Kérjük, az összesítőt minden esetben a képviseletre jogosult személy írja alá. Kérjük, az aláírás dátuma, valamint amennyiben releváns pecsét is kerüljön a dokumentumra.</t>
  </si>
  <si>
    <t xml:space="preserve">Az összesítőben csak azokat a béreket, levonásokat, járulékokat szerepeltesse, amelyeket az adott elszámolási időszakban kifizetett. </t>
  </si>
  <si>
    <t>Abban az esetben, ha az összesítőben szereplő költségek nem kizárólag e projekt által támogatott tevékenységgel kapcsolatban merültek fel, az elszámolni kívánt költségeket arányosan csökkenteni kell.</t>
  </si>
  <si>
    <t>SZÁZALÉKOS ÁTALÁNYALAPÚ FINANSZÍROZÁS KÖLTSÉGEI</t>
  </si>
  <si>
    <t xml:space="preserve">Előleg számla minden esetben kizárólag rész/végszámlával együtt nyújtható be. </t>
  </si>
  <si>
    <t>A Kedvezményezett STARTUP-2025-HSUP-….... azonosító számának feltüntetése szükséges. A további lapfüleken a fejléc töltése nem szükséges, a táblázat adatai a többi munkalapra automatikusan bemásolódnak!</t>
  </si>
  <si>
    <r>
      <t xml:space="preserve">Kérjük, nevezze meg a vonatkozó jogcímet (pl. munkabér, számfejtett megbízási díj stb). </t>
    </r>
    <r>
      <rPr>
        <sz val="12"/>
        <color rgb="FFFF0000"/>
        <rFont val="Garamond"/>
        <family val="1"/>
        <charset val="238"/>
      </rPr>
      <t>Célfeladat nem elszámolható!</t>
    </r>
  </si>
  <si>
    <r>
      <t xml:space="preserve">Kérjük, tüntesse fel a munkavállalónak adott időszakban bérszámfejtett bruttó bérét (illetményét) vagy a megbízási szerződésben szereplő bruttó összeget, az egyéb személyi jellegű juttatások összegét, valamint a kapcsolódó összes járulék összegét. Ezek az összegek kerülnek arányosításra a projektre fordított munkaidő arányának megfelelően. A betegszabadság idejére fizetett díjazás csak a Kedvezményezettnél valamely foglalkoztatási/ szolgálati jogviszonyban álló munkatárs után számolható el a projektre fordított munkaidő arányában, figyelemmel arra, hogy kettős finanszírozás esete nem állhat fenn (csak a munkáltató által fizetett személyi jellegű ráfordítások költsége számolható el a projektre fordított munkaidő arányának megfelelően). A projektbe megbízási díjjal vagy célfeladattal bevont személy esetén betegszabadság nem elszámolható. </t>
    </r>
    <r>
      <rPr>
        <sz val="12"/>
        <color rgb="FFFF0000"/>
        <rFont val="Garamond"/>
        <family val="1"/>
        <charset val="238"/>
      </rPr>
      <t xml:space="preserve">A betegszabadságot követő táppénz elszámolása a projektben résztvevők után nem lehetséges. </t>
    </r>
  </si>
  <si>
    <t>Adja meg a projektben elszámolni kívánt bruttó bérre/megbízási díjra/illetményre eső járulékok kifizetés dátumát és a kifizetést igazoló bankszámla kivonat, elektronikus banki tranzakciót igazoló dokumentum, pénztárbizonylat sorszámát.</t>
  </si>
  <si>
    <t>Adja meg a projektben elszámolni kívánt nettó bérre/megbízási díjra/illetmény kifizetés dátumát és a kifizetést igazoló bankszámla kivonat, elektronikus banki tranzakciót igazoló dokumentum, pénztárbizonylat sorszámát.</t>
  </si>
  <si>
    <t>Kérjük, tüntesse fel a személyi jellegű egyéb kifizetések kifizetés dátumát és a kifizetést igazoló bankszámla kivonat, elektronikus banki tranzakciót igazoló dokumentum, pénztárbizonylat sorszámát.</t>
  </si>
  <si>
    <t>Kérjük, hogy itt tüntesse fel azt az időszakot, amelyre a személyi jellegű kiadásokat feltünteti  (pl. 2025.01.01.-2025.01.31.) Abban az esetben, ha törthónapot érint a teljesítés időszaka, ott kérjük a törtidőszakot naptári napra pontosan felvezetni a teljesítési időszak rögzítésekor (pl. 2025.01.13.-2025.01.31.)</t>
  </si>
  <si>
    <t>A munkalapon kizárólag ezt a cellát kell tölteni, amennyiben elszámolnak átalányköltséget, abban az esetben az "Igen" a megfelelő válasz, amennyiben nem kerül elszámolásra átalány, akkor "Nem". Az elszámolható átalányt a táblázat automatikusan számolja "Igen" válasz esetén. Az elszámolható átalány összege az excel táblázat valamennyi munkalapjának kitöltése után lesz pontosan látható.</t>
  </si>
  <si>
    <t>Projekt terhére elszámolni kívánt egyéb személyi jellegű juttatások: 
- Egyéb személyi jellegű kifizetések</t>
  </si>
  <si>
    <r>
      <t xml:space="preserve">Kérjük, tüntesse fel a munkavállalónak biztosított, a projekt keretében elszámolni kívánt egyéb személyi jellegű juttatásainak összegét. Pl.: munkába járás költsége, napidíj, ideértve a törvényesen járó szabadság és betegszabadság idejére járó juttatást. </t>
    </r>
    <r>
      <rPr>
        <sz val="12"/>
        <color rgb="FFFF0000"/>
        <rFont val="Garamond"/>
        <family val="1"/>
        <charset val="238"/>
      </rPr>
      <t xml:space="preserve">A projekt megvalósítása során béren kívüli juttatás (pl.: cafeteria) nem számolható el.  </t>
    </r>
    <r>
      <rPr>
        <sz val="12"/>
        <rFont val="Garamond"/>
        <family val="1"/>
        <charset val="238"/>
      </rPr>
      <t xml:space="preserve">
Ide sorolandók az olyan reprezentációs költségek is, melyek igazoltan rendezvényszervezéshez kapcsolódnak: étkezés és catering.</t>
    </r>
  </si>
  <si>
    <t>SZEMÉLYI JELLEGŰ KÖLTSÉGEK ÉS JÁRULÉKOK, VALAMINT REPREZENTÁCÓ TÁBLÁZAT KITÖLTÉSÉHEZ
Kérjük csak a szürke részekbe írjanak!</t>
  </si>
  <si>
    <t>56. MUNKAADÓKAT TERHELÓ: Reprezentációs adó elszámolótábla</t>
  </si>
  <si>
    <t>56. Munkaadókat terhelő járulékok, adók</t>
  </si>
  <si>
    <t>Koordinációs tevékenységek</t>
  </si>
  <si>
    <t>Rendezvényekhez kapcsolódó tevékenységek</t>
  </si>
  <si>
    <t>Közbeszerzés tevékenység</t>
  </si>
  <si>
    <t>Utazáshoz kapcsolódó tevékenység</t>
  </si>
  <si>
    <t>Általános költségek</t>
  </si>
  <si>
    <t>Költségkategória</t>
  </si>
  <si>
    <t>Költségtípus</t>
  </si>
  <si>
    <t>Beszerzés jellege</t>
  </si>
  <si>
    <t>Nettó egységár</t>
  </si>
  <si>
    <t>Nettó egységárra jutó ÁFA</t>
  </si>
  <si>
    <t>Bruttó egységár</t>
  </si>
  <si>
    <t>Nettó érték</t>
  </si>
  <si>
    <t>ÁFA érték</t>
  </si>
  <si>
    <t>Teljes költség</t>
  </si>
  <si>
    <t>Támogatási százalék</t>
  </si>
  <si>
    <t>Támogatási összeg</t>
  </si>
  <si>
    <t>Anyagköltségek</t>
  </si>
  <si>
    <t>Intézményi mentorálás/konzultáció, szakmai, szakértői tevékenység</t>
  </si>
  <si>
    <t xml:space="preserve">54. Bérköltség - Technikus munkatárs és segédszemélyzet </t>
  </si>
  <si>
    <t>Projektmenedzsment tevékenység</t>
  </si>
  <si>
    <t>Hallgatói ösztöndíj</t>
  </si>
  <si>
    <t>Koordinátori, egyéb adminisztrátori tevékenység</t>
  </si>
  <si>
    <t>Közbeszerzési tevékenység</t>
  </si>
  <si>
    <t>Marketing tevékenység</t>
  </si>
  <si>
    <t>Munkábajárás, kiküldetési-és napidíj, reprezentációs (catering) tevékenység</t>
  </si>
  <si>
    <t>Bérjárulék - Intézményi mentorálás/konzultáció, szakmai, szakértői tevékenység</t>
  </si>
  <si>
    <t xml:space="preserve">56. Bérjárulék -Technikus munkatárs és segédszemélyzet </t>
  </si>
  <si>
    <t>Bérjárulék - Projektmenedzsment tevékenység</t>
  </si>
  <si>
    <t>Bérjárulék - Koordinátori, egyéb adminisztrátori tevékenység</t>
  </si>
  <si>
    <t>Bérjárulék - Közbeszerzési tevékenység</t>
  </si>
  <si>
    <t>Bérjárulék - Marketing tevékenység</t>
  </si>
  <si>
    <t>Kiemelt hallgatói ösztöndíj</t>
  </si>
  <si>
    <t>Bérjárulék - Munkábajárás, kiküldetési-és napidíj, reprezentációs (catering) tevékenység</t>
  </si>
  <si>
    <t xml:space="preserve">A százalékban meghatározott átalány mértéke: pontosan 30 %.  
Vetítési alap: a Pályázati Felhívás 2.1.2 pontján belül a) – c) tevékenységek költsége. </t>
  </si>
  <si>
    <t>ÖSSZESEN</t>
  </si>
  <si>
    <r>
      <t xml:space="preserve">Az elszámoló táblázat kitöltését javasolt a </t>
    </r>
    <r>
      <rPr>
        <b/>
        <sz val="12"/>
        <color rgb="FFFF0000"/>
        <rFont val="Garamond"/>
        <family val="1"/>
        <charset val="238"/>
      </rPr>
      <t>"Hatályos ktgvetés" munkalappal</t>
    </r>
    <r>
      <rPr>
        <sz val="12"/>
        <color rgb="FFFF0000"/>
        <rFont val="Garamond"/>
        <family val="1"/>
        <charset val="238"/>
      </rPr>
      <t xml:space="preserve"> kezdeni, amely leképezi a benyújtott, hatályos költségvetés struktúráját (Ctrl C - Ctrl V művelettel átemelhető). Az Összesítő nyilatkozat ez alapján számolja a hatályos ktgvetésben lévő sorok közötti eltérést. Módosítási kérelem benyújtására a záró beszámoló benyújtásáig van lehetőség (akár azzal együtt is).
</t>
    </r>
    <r>
      <rPr>
        <b/>
        <sz val="12"/>
        <color rgb="FFFF0000"/>
        <rFont val="Garamond"/>
        <family val="1"/>
        <charset val="238"/>
      </rPr>
      <t>A kiemelt ösztöndíj összege külön táblázatban szerepel a "Hatályos ktgvetés" munkalapon, mert az nem képezi az eredeti költségvetés részét!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</si>
</sst>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yyyy/mm/dd;@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b/>
      <sz val="8"/>
      <color indexed="10"/>
      <name val="Garamond"/>
      <family val="1"/>
      <charset val="238"/>
    </font>
    <font>
      <sz val="10"/>
      <name val="Arial"/>
      <family val="2"/>
      <charset val="238"/>
    </font>
    <font>
      <b/>
      <sz val="8"/>
      <color theme="0"/>
      <name val="Garamond"/>
      <family val="1"/>
      <charset val="238"/>
    </font>
    <font>
      <sz val="8"/>
      <color theme="0"/>
      <name val="Garamond"/>
      <family val="1"/>
      <charset val="238"/>
    </font>
    <font>
      <sz val="8"/>
      <color rgb="FF00B0F0"/>
      <name val="Garamond"/>
      <family val="1"/>
      <charset val="238"/>
    </font>
    <font>
      <b/>
      <i/>
      <sz val="12"/>
      <name val="Garamond"/>
      <family val="1"/>
      <charset val="238"/>
    </font>
    <font>
      <b/>
      <sz val="18"/>
      <color rgb="FFFF0000"/>
      <name val="Garamond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Garamond"/>
      <family val="1"/>
      <charset val="238"/>
    </font>
    <font>
      <b/>
      <sz val="12"/>
      <color rgb="FFFF0000"/>
      <name val="Garamond"/>
      <family val="1"/>
      <charset val="238"/>
    </font>
    <font>
      <i/>
      <sz val="9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9" fontId="18" fillId="0" borderId="0" applyFont="0" applyFill="0" applyBorder="0" applyAlignment="0" applyProtection="0"/>
  </cellStyleXfs>
  <cellXfs count="367">
    <xf numFmtId="0" fontId="0" fillId="0" borderId="0" xfId="0"/>
    <xf numFmtId="0" fontId="1" fillId="0" borderId="0" xfId="0" applyFont="1"/>
    <xf numFmtId="0" fontId="8" fillId="4" borderId="1" xfId="0" applyFont="1" applyFill="1" applyBorder="1"/>
    <xf numFmtId="0" fontId="9" fillId="0" borderId="5" xfId="0" applyFont="1" applyBorder="1"/>
    <xf numFmtId="0" fontId="8" fillId="3" borderId="6" xfId="0" applyFont="1" applyFill="1" applyBorder="1"/>
    <xf numFmtId="0" fontId="8" fillId="3" borderId="7" xfId="0" applyFont="1" applyFill="1" applyBorder="1"/>
    <xf numFmtId="0" fontId="6" fillId="0" borderId="26" xfId="0" applyFont="1" applyBorder="1"/>
    <xf numFmtId="0" fontId="8" fillId="4" borderId="27" xfId="0" applyFont="1" applyFill="1" applyBorder="1"/>
    <xf numFmtId="0" fontId="8" fillId="3" borderId="28" xfId="0" applyFont="1" applyFill="1" applyBorder="1" applyAlignment="1">
      <alignment horizontal="left"/>
    </xf>
    <xf numFmtId="0" fontId="6" fillId="0" borderId="14" xfId="0" applyFont="1" applyBorder="1"/>
    <xf numFmtId="0" fontId="8" fillId="0" borderId="14" xfId="0" applyFont="1" applyBorder="1"/>
    <xf numFmtId="0" fontId="1" fillId="0" borderId="10" xfId="0" applyFont="1" applyBorder="1"/>
    <xf numFmtId="0" fontId="9" fillId="0" borderId="5" xfId="0" applyFont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2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center"/>
    </xf>
    <xf numFmtId="2" fontId="5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4" fillId="0" borderId="0" xfId="0" applyFont="1"/>
    <xf numFmtId="3" fontId="5" fillId="0" borderId="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top" wrapText="1"/>
    </xf>
    <xf numFmtId="49" fontId="14" fillId="0" borderId="0" xfId="0" applyNumberFormat="1" applyFont="1"/>
    <xf numFmtId="49" fontId="13" fillId="0" borderId="0" xfId="0" applyNumberFormat="1" applyFont="1" applyAlignment="1">
      <alignment horizontal="right"/>
    </xf>
    <xf numFmtId="49" fontId="5" fillId="0" borderId="0" xfId="0" applyNumberFormat="1" applyFont="1"/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3" fontId="5" fillId="0" borderId="0" xfId="0" applyNumberFormat="1" applyFont="1"/>
    <xf numFmtId="0" fontId="5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3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5" fillId="0" borderId="1" xfId="0" applyFont="1" applyBorder="1"/>
    <xf numFmtId="0" fontId="5" fillId="0" borderId="0" xfId="2" applyFont="1" applyAlignment="1">
      <alignment horizontal="left"/>
    </xf>
    <xf numFmtId="3" fontId="5" fillId="0" borderId="0" xfId="2" applyNumberFormat="1" applyFont="1"/>
    <xf numFmtId="0" fontId="17" fillId="0" borderId="0" xfId="0" applyFont="1" applyAlignment="1">
      <alignment horizontal="left" wrapText="1"/>
    </xf>
    <xf numFmtId="0" fontId="5" fillId="0" borderId="0" xfId="2" applyFont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2" applyNumberFormat="1" applyFont="1" applyAlignment="1">
      <alignment horizontal="center"/>
    </xf>
    <xf numFmtId="16" fontId="10" fillId="0" borderId="0" xfId="0" applyNumberFormat="1" applyFont="1"/>
    <xf numFmtId="1" fontId="12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5" fillId="0" borderId="2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7" borderId="2" xfId="0" applyNumberFormat="1" applyFont="1" applyFill="1" applyBorder="1" applyAlignment="1" applyProtection="1">
      <alignment horizontal="right" vertical="center" wrapText="1"/>
      <protection hidden="1"/>
    </xf>
    <xf numFmtId="3" fontId="5" fillId="7" borderId="35" xfId="0" applyNumberFormat="1" applyFont="1" applyFill="1" applyBorder="1" applyAlignment="1" applyProtection="1">
      <alignment horizontal="right" vertical="center" wrapText="1"/>
      <protection hidden="1"/>
    </xf>
    <xf numFmtId="3" fontId="5" fillId="7" borderId="2" xfId="0" applyNumberFormat="1" applyFont="1" applyFill="1" applyBorder="1" applyAlignment="1" applyProtection="1">
      <alignment vertical="center" wrapText="1"/>
      <protection hidden="1"/>
    </xf>
    <xf numFmtId="3" fontId="5" fillId="7" borderId="3" xfId="0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9" fontId="5" fillId="0" borderId="0" xfId="4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right" vertical="center" wrapText="1"/>
      <protection locked="0"/>
    </xf>
    <xf numFmtId="3" fontId="5" fillId="0" borderId="0" xfId="0" applyNumberFormat="1" applyFont="1" applyAlignment="1" applyProtection="1">
      <alignment horizontal="right" vertical="center" wrapText="1"/>
      <protection hidden="1"/>
    </xf>
    <xf numFmtId="3" fontId="19" fillId="0" borderId="0" xfId="0" applyNumberFormat="1" applyFont="1" applyAlignment="1" applyProtection="1">
      <alignment vertical="center" wrapText="1"/>
      <protection hidden="1"/>
    </xf>
    <xf numFmtId="3" fontId="20" fillId="0" borderId="0" xfId="0" applyNumberFormat="1" applyFont="1" applyAlignment="1" applyProtection="1">
      <alignment vertical="center"/>
      <protection locked="0"/>
    </xf>
    <xf numFmtId="3" fontId="19" fillId="0" borderId="0" xfId="0" applyNumberFormat="1" applyFont="1" applyAlignment="1" applyProtection="1">
      <alignment vertical="center"/>
      <protection hidden="1"/>
    </xf>
    <xf numFmtId="14" fontId="20" fillId="0" borderId="0" xfId="0" applyNumberFormat="1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9" fontId="5" fillId="0" borderId="1" xfId="4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vertical="center"/>
      <protection locked="0" hidden="1"/>
    </xf>
    <xf numFmtId="3" fontId="5" fillId="0" borderId="1" xfId="0" applyNumberFormat="1" applyFont="1" applyBorder="1" applyAlignment="1" applyProtection="1">
      <alignment vertical="center"/>
      <protection locked="0" hidden="1"/>
    </xf>
    <xf numFmtId="3" fontId="13" fillId="0" borderId="1" xfId="0" applyNumberFormat="1" applyFont="1" applyBorder="1" applyAlignment="1" applyProtection="1">
      <alignment vertical="center"/>
      <protection locked="0" hidden="1"/>
    </xf>
    <xf numFmtId="14" fontId="5" fillId="0" borderId="1" xfId="0" applyNumberFormat="1" applyFont="1" applyBorder="1" applyAlignment="1" applyProtection="1">
      <alignment vertical="center"/>
      <protection locked="0"/>
    </xf>
    <xf numFmtId="0" fontId="5" fillId="5" borderId="2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3" fillId="0" borderId="0" xfId="0" applyFont="1"/>
    <xf numFmtId="0" fontId="10" fillId="0" borderId="1" xfId="3" applyFont="1" applyBorder="1" applyAlignment="1">
      <alignment horizontal="left"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3" applyFont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top" wrapText="1"/>
    </xf>
    <xf numFmtId="0" fontId="10" fillId="0" borderId="0" xfId="3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4" fillId="0" borderId="1" xfId="0" applyNumberFormat="1" applyFont="1" applyBorder="1" applyProtection="1">
      <protection locked="0"/>
    </xf>
    <xf numFmtId="14" fontId="14" fillId="0" borderId="1" xfId="0" applyNumberFormat="1" applyFont="1" applyBorder="1" applyProtection="1">
      <protection locked="0"/>
    </xf>
    <xf numFmtId="1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14" fontId="14" fillId="5" borderId="1" xfId="0" applyNumberFormat="1" applyFont="1" applyFill="1" applyBorder="1" applyAlignment="1" applyProtection="1">
      <alignment vertical="center"/>
      <protection locked="0"/>
    </xf>
    <xf numFmtId="14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4" fillId="0" borderId="1" xfId="1" applyFont="1" applyBorder="1" applyProtection="1">
      <protection locked="0"/>
    </xf>
    <xf numFmtId="164" fontId="14" fillId="9" borderId="1" xfId="1" applyFont="1" applyFill="1" applyBorder="1"/>
    <xf numFmtId="164" fontId="14" fillId="10" borderId="1" xfId="1" applyFont="1" applyFill="1" applyBorder="1"/>
    <xf numFmtId="164" fontId="14" fillId="10" borderId="1" xfId="1" applyFont="1" applyFill="1" applyBorder="1" applyProtection="1">
      <protection locked="0"/>
    </xf>
    <xf numFmtId="164" fontId="14" fillId="10" borderId="1" xfId="1" applyFont="1" applyFill="1" applyBorder="1" applyAlignment="1">
      <alignment horizontal="right"/>
    </xf>
    <xf numFmtId="0" fontId="10" fillId="0" borderId="0" xfId="3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3" fontId="5" fillId="7" borderId="4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164" fontId="13" fillId="8" borderId="5" xfId="1" applyFont="1" applyFill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3" fontId="5" fillId="0" borderId="0" xfId="2" applyNumberFormat="1" applyFont="1" applyAlignment="1">
      <alignment wrapText="1"/>
    </xf>
    <xf numFmtId="0" fontId="1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1" applyFont="1"/>
    <xf numFmtId="164" fontId="5" fillId="0" borderId="0" xfId="2" applyNumberFormat="1" applyFont="1"/>
    <xf numFmtId="0" fontId="25" fillId="0" borderId="1" xfId="0" applyFont="1" applyBorder="1"/>
    <xf numFmtId="0" fontId="25" fillId="0" borderId="0" xfId="0" applyFont="1"/>
    <xf numFmtId="164" fontId="11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14" fontId="14" fillId="5" borderId="1" xfId="0" applyNumberFormat="1" applyFont="1" applyFill="1" applyBorder="1" applyProtection="1">
      <protection locked="0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 applyProtection="1">
      <alignment vertical="center"/>
      <protection locked="0"/>
    </xf>
    <xf numFmtId="14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4" fontId="5" fillId="0" borderId="0" xfId="0" applyNumberFormat="1" applyFont="1"/>
    <xf numFmtId="165" fontId="14" fillId="0" borderId="1" xfId="1" applyNumberFormat="1" applyFont="1" applyBorder="1" applyAlignment="1" applyProtection="1">
      <alignment vertical="center"/>
      <protection locked="0"/>
    </xf>
    <xf numFmtId="165" fontId="14" fillId="9" borderId="1" xfId="1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horizontal="center"/>
    </xf>
    <xf numFmtId="165" fontId="5" fillId="0" borderId="0" xfId="0" applyNumberFormat="1" applyFont="1"/>
    <xf numFmtId="165" fontId="14" fillId="10" borderId="1" xfId="1" applyNumberFormat="1" applyFont="1" applyFill="1" applyBorder="1" applyAlignment="1"/>
    <xf numFmtId="165" fontId="14" fillId="10" borderId="1" xfId="1" applyNumberFormat="1" applyFont="1" applyFill="1" applyBorder="1" applyProtection="1">
      <protection locked="0"/>
    </xf>
    <xf numFmtId="165" fontId="14" fillId="0" borderId="1" xfId="1" applyNumberFormat="1" applyFont="1" applyBorder="1" applyProtection="1">
      <protection locked="0"/>
    </xf>
    <xf numFmtId="165" fontId="14" fillId="10" borderId="1" xfId="1" applyNumberFormat="1" applyFont="1" applyFill="1" applyBorder="1"/>
    <xf numFmtId="165" fontId="14" fillId="9" borderId="1" xfId="1" applyNumberFormat="1" applyFont="1" applyFill="1" applyBorder="1"/>
    <xf numFmtId="165" fontId="14" fillId="10" borderId="1" xfId="1" applyNumberFormat="1" applyFont="1" applyFill="1" applyBorder="1" applyAlignment="1">
      <alignment horizontal="right"/>
    </xf>
    <xf numFmtId="165" fontId="5" fillId="7" borderId="2" xfId="0" applyNumberFormat="1" applyFont="1" applyFill="1" applyBorder="1" applyAlignment="1" applyProtection="1">
      <alignment horizontal="right" vertical="center" wrapText="1"/>
      <protection hidden="1"/>
    </xf>
    <xf numFmtId="165" fontId="5" fillId="7" borderId="35" xfId="0" applyNumberFormat="1" applyFont="1" applyFill="1" applyBorder="1" applyAlignment="1" applyProtection="1">
      <alignment horizontal="right" vertical="center" wrapText="1"/>
      <protection hidden="1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165" fontId="5" fillId="0" borderId="4" xfId="0" applyNumberFormat="1" applyFont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 applyProtection="1">
      <alignment vertical="center" wrapText="1"/>
      <protection locked="0"/>
    </xf>
    <xf numFmtId="165" fontId="5" fillId="0" borderId="1" xfId="0" applyNumberFormat="1" applyFont="1" applyBorder="1"/>
    <xf numFmtId="165" fontId="10" fillId="0" borderId="0" xfId="0" applyNumberFormat="1" applyFont="1"/>
    <xf numFmtId="165" fontId="0" fillId="0" borderId="0" xfId="0" applyNumberFormat="1" applyAlignment="1">
      <alignment horizontal="center"/>
    </xf>
    <xf numFmtId="165" fontId="5" fillId="0" borderId="0" xfId="3" applyNumberFormat="1" applyFont="1" applyAlignment="1">
      <alignment horizontal="center" vertical="center" wrapText="1"/>
    </xf>
    <xf numFmtId="165" fontId="5" fillId="0" borderId="0" xfId="2" applyNumberFormat="1" applyFont="1"/>
    <xf numFmtId="165" fontId="5" fillId="0" borderId="0" xfId="2" applyNumberFormat="1" applyFont="1" applyAlignment="1">
      <alignment horizontal="center"/>
    </xf>
    <xf numFmtId="165" fontId="10" fillId="0" borderId="0" xfId="3" applyNumberFormat="1" applyFont="1" applyAlignment="1">
      <alignment horizontal="center"/>
    </xf>
    <xf numFmtId="165" fontId="10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Alignment="1">
      <alignment vertical="center" wrapText="1"/>
    </xf>
    <xf numFmtId="165" fontId="5" fillId="0" borderId="0" xfId="1" applyNumberFormat="1" applyFont="1"/>
    <xf numFmtId="165" fontId="10" fillId="0" borderId="0" xfId="1" applyNumberFormat="1" applyFont="1" applyAlignment="1">
      <alignment horizontal="center"/>
    </xf>
    <xf numFmtId="0" fontId="11" fillId="11" borderId="1" xfId="3" applyFont="1" applyFill="1" applyBorder="1" applyAlignment="1">
      <alignment horizontal="center" vertical="center" wrapText="1"/>
    </xf>
    <xf numFmtId="164" fontId="11" fillId="11" borderId="1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14" fillId="0" borderId="0" xfId="3" applyFont="1" applyAlignment="1">
      <alignment horizontal="center"/>
    </xf>
    <xf numFmtId="166" fontId="5" fillId="0" borderId="1" xfId="0" applyNumberFormat="1" applyFont="1" applyBorder="1" applyAlignment="1">
      <alignment horizontal="right"/>
    </xf>
    <xf numFmtId="164" fontId="5" fillId="0" borderId="1" xfId="1" applyFont="1" applyFill="1" applyBorder="1" applyAlignment="1" applyProtection="1">
      <alignment horizontal="right" vertical="center"/>
      <protection locked="0"/>
    </xf>
    <xf numFmtId="9" fontId="10" fillId="0" borderId="0" xfId="4" applyFont="1" applyAlignment="1">
      <alignment horizontal="center"/>
    </xf>
    <xf numFmtId="10" fontId="11" fillId="11" borderId="1" xfId="4" applyNumberFormat="1" applyFont="1" applyFill="1" applyBorder="1" applyAlignment="1">
      <alignment horizontal="center" vertical="center" wrapText="1"/>
    </xf>
    <xf numFmtId="10" fontId="11" fillId="0" borderId="1" xfId="4" applyNumberFormat="1" applyFont="1" applyBorder="1" applyAlignment="1">
      <alignment horizontal="center" vertical="center" wrapText="1"/>
    </xf>
    <xf numFmtId="165" fontId="14" fillId="12" borderId="1" xfId="1" applyNumberFormat="1" applyFont="1" applyFill="1" applyBorder="1" applyAlignment="1">
      <alignment vertical="center"/>
    </xf>
    <xf numFmtId="165" fontId="14" fillId="12" borderId="1" xfId="1" applyNumberFormat="1" applyFont="1" applyFill="1" applyBorder="1" applyAlignment="1">
      <alignment horizontal="right" vertical="center"/>
    </xf>
    <xf numFmtId="165" fontId="14" fillId="12" borderId="1" xfId="1" applyNumberFormat="1" applyFont="1" applyFill="1" applyBorder="1" applyAlignment="1" applyProtection="1">
      <alignment vertical="center"/>
      <protection locked="0"/>
    </xf>
    <xf numFmtId="164" fontId="13" fillId="13" borderId="5" xfId="1" applyFont="1" applyFill="1" applyBorder="1" applyAlignment="1">
      <alignment vertical="center"/>
    </xf>
    <xf numFmtId="0" fontId="5" fillId="13" borderId="1" xfId="0" applyFont="1" applyFill="1" applyBorder="1"/>
    <xf numFmtId="0" fontId="4" fillId="13" borderId="34" xfId="0" applyFont="1" applyFill="1" applyBorder="1"/>
    <xf numFmtId="164" fontId="4" fillId="13" borderId="34" xfId="1" applyFont="1" applyFill="1" applyBorder="1"/>
    <xf numFmtId="164" fontId="13" fillId="13" borderId="5" xfId="1" applyFont="1" applyFill="1" applyBorder="1" applyAlignment="1" applyProtection="1">
      <alignment horizontal="right" vertical="center"/>
      <protection locked="0"/>
    </xf>
    <xf numFmtId="0" fontId="13" fillId="13" borderId="16" xfId="0" applyFont="1" applyFill="1" applyBorder="1" applyAlignment="1">
      <alignment vertical="center" wrapText="1"/>
    </xf>
    <xf numFmtId="9" fontId="13" fillId="13" borderId="36" xfId="4" applyFont="1" applyFill="1" applyBorder="1" applyAlignment="1" applyProtection="1">
      <alignment horizontal="center" vertical="center" wrapText="1"/>
    </xf>
    <xf numFmtId="3" fontId="13" fillId="13" borderId="36" xfId="0" applyNumberFormat="1" applyFont="1" applyFill="1" applyBorder="1" applyAlignment="1">
      <alignment horizontal="right" vertical="center" wrapText="1"/>
    </xf>
    <xf numFmtId="165" fontId="14" fillId="12" borderId="1" xfId="1" applyNumberFormat="1" applyFont="1" applyFill="1" applyBorder="1"/>
    <xf numFmtId="165" fontId="14" fillId="12" borderId="1" xfId="1" applyNumberFormat="1" applyFont="1" applyFill="1" applyBorder="1" applyAlignment="1">
      <alignment horizontal="right"/>
    </xf>
    <xf numFmtId="165" fontId="14" fillId="12" borderId="1" xfId="1" applyNumberFormat="1" applyFont="1" applyFill="1" applyBorder="1" applyProtection="1">
      <protection locked="0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14" fontId="5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2" borderId="2" xfId="0" applyFont="1" applyFill="1" applyBorder="1" applyAlignment="1" applyProtection="1">
      <alignment horizontal="center" vertical="center" wrapText="1"/>
      <protection locked="0"/>
    </xf>
    <xf numFmtId="9" fontId="5" fillId="12" borderId="4" xfId="4" applyFont="1" applyFill="1" applyBorder="1" applyAlignment="1" applyProtection="1">
      <alignment horizontal="center" vertical="center" wrapText="1"/>
      <protection locked="0"/>
    </xf>
    <xf numFmtId="3" fontId="5" fillId="12" borderId="4" xfId="0" applyNumberFormat="1" applyFont="1" applyFill="1" applyBorder="1" applyAlignment="1" applyProtection="1">
      <alignment horizontal="right" vertical="center" wrapText="1"/>
      <protection locked="0"/>
    </xf>
    <xf numFmtId="9" fontId="5" fillId="12" borderId="1" xfId="4" applyFont="1" applyFill="1" applyBorder="1" applyAlignment="1" applyProtection="1">
      <alignment horizontal="center" vertical="center" wrapText="1"/>
      <protection locked="0"/>
    </xf>
    <xf numFmtId="3" fontId="5" fillId="12" borderId="1" xfId="0" applyNumberFormat="1" applyFont="1" applyFill="1" applyBorder="1" applyAlignment="1" applyProtection="1">
      <alignment horizontal="right" vertical="center" wrapText="1"/>
      <protection locked="0"/>
    </xf>
    <xf numFmtId="165" fontId="5" fillId="12" borderId="4" xfId="0" applyNumberFormat="1" applyFont="1" applyFill="1" applyBorder="1" applyAlignment="1" applyProtection="1">
      <alignment horizontal="right" vertical="center" wrapText="1"/>
      <protection locked="0"/>
    </xf>
    <xf numFmtId="165" fontId="5" fillId="12" borderId="2" xfId="0" applyNumberFormat="1" applyFont="1" applyFill="1" applyBorder="1" applyAlignment="1" applyProtection="1">
      <alignment horizontal="right" vertical="center" wrapText="1"/>
      <protection locked="0"/>
    </xf>
    <xf numFmtId="165" fontId="5" fillId="12" borderId="1" xfId="0" applyNumberFormat="1" applyFont="1" applyFill="1" applyBorder="1" applyAlignment="1" applyProtection="1">
      <alignment horizontal="right" vertical="center" wrapText="1"/>
      <protection locked="0"/>
    </xf>
    <xf numFmtId="165" fontId="5" fillId="12" borderId="4" xfId="0" applyNumberFormat="1" applyFont="1" applyFill="1" applyBorder="1" applyAlignment="1" applyProtection="1">
      <alignment vertical="center" wrapText="1"/>
      <protection locked="0"/>
    </xf>
    <xf numFmtId="165" fontId="5" fillId="12" borderId="2" xfId="0" applyNumberFormat="1" applyFont="1" applyFill="1" applyBorder="1" applyAlignment="1" applyProtection="1">
      <alignment vertical="center" wrapText="1"/>
      <protection locked="0"/>
    </xf>
    <xf numFmtId="165" fontId="5" fillId="12" borderId="3" xfId="0" applyNumberFormat="1" applyFont="1" applyFill="1" applyBorder="1" applyAlignment="1" applyProtection="1">
      <alignment vertical="center" wrapText="1"/>
      <protection locked="0"/>
    </xf>
    <xf numFmtId="165" fontId="5" fillId="12" borderId="1" xfId="0" applyNumberFormat="1" applyFont="1" applyFill="1" applyBorder="1" applyAlignment="1" applyProtection="1">
      <alignment vertical="center" wrapText="1"/>
      <protection locked="0"/>
    </xf>
    <xf numFmtId="14" fontId="5" fillId="12" borderId="12" xfId="0" applyNumberFormat="1" applyFont="1" applyFill="1" applyBorder="1" applyAlignment="1" applyProtection="1">
      <alignment vertical="center"/>
      <protection locked="0" hidden="1"/>
    </xf>
    <xf numFmtId="14" fontId="5" fillId="12" borderId="2" xfId="0" applyNumberFormat="1" applyFont="1" applyFill="1" applyBorder="1" applyAlignment="1" applyProtection="1">
      <alignment vertical="center"/>
      <protection locked="0" hidden="1"/>
    </xf>
    <xf numFmtId="14" fontId="5" fillId="12" borderId="1" xfId="0" applyNumberFormat="1" applyFont="1" applyFill="1" applyBorder="1" applyAlignment="1" applyProtection="1">
      <alignment vertical="center"/>
      <protection locked="0" hidden="1"/>
    </xf>
    <xf numFmtId="166" fontId="5" fillId="0" borderId="1" xfId="0" applyNumberFormat="1" applyFont="1" applyBorder="1" applyAlignment="1">
      <alignment horizontal="right" wrapText="1"/>
    </xf>
    <xf numFmtId="17" fontId="5" fillId="0" borderId="1" xfId="0" applyNumberFormat="1" applyFont="1" applyBorder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5" fillId="0" borderId="1" xfId="1" applyNumberFormat="1" applyFont="1" applyBorder="1"/>
    <xf numFmtId="165" fontId="13" fillId="13" borderId="5" xfId="1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Border="1"/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6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16" fillId="0" borderId="1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5" fillId="5" borderId="1" xfId="0" applyFont="1" applyFill="1" applyBorder="1"/>
    <xf numFmtId="0" fontId="24" fillId="0" borderId="1" xfId="0" applyFont="1" applyBorder="1" applyAlignment="1">
      <alignment horizontal="center"/>
    </xf>
    <xf numFmtId="0" fontId="24" fillId="0" borderId="0" xfId="0" applyFont="1"/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3" fontId="24" fillId="0" borderId="1" xfId="0" applyNumberFormat="1" applyFont="1" applyBorder="1" applyAlignment="1">
      <alignment wrapText="1"/>
    </xf>
    <xf numFmtId="3" fontId="24" fillId="5" borderId="1" xfId="0" applyNumberFormat="1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/>
    </xf>
    <xf numFmtId="14" fontId="12" fillId="12" borderId="20" xfId="3" applyNumberFormat="1" applyFont="1" applyFill="1" applyBorder="1" applyAlignment="1">
      <alignment horizontal="left" vertical="center" wrapText="1"/>
    </xf>
    <xf numFmtId="14" fontId="12" fillId="12" borderId="18" xfId="3" applyNumberFormat="1" applyFont="1" applyFill="1" applyBorder="1" applyAlignment="1">
      <alignment horizontal="left" vertical="center" wrapText="1"/>
    </xf>
    <xf numFmtId="0" fontId="12" fillId="12" borderId="20" xfId="3" applyFont="1" applyFill="1" applyBorder="1" applyAlignment="1">
      <alignment horizontal="left" vertical="center" wrapText="1"/>
    </xf>
    <xf numFmtId="0" fontId="12" fillId="12" borderId="18" xfId="3" applyFont="1" applyFill="1" applyBorder="1" applyAlignment="1">
      <alignment horizontal="left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 vertical="justify" wrapText="1"/>
    </xf>
    <xf numFmtId="0" fontId="15" fillId="0" borderId="0" xfId="3" applyFont="1" applyAlignment="1">
      <alignment horizontal="center"/>
    </xf>
    <xf numFmtId="0" fontId="16" fillId="0" borderId="0" xfId="3" applyFont="1" applyAlignment="1">
      <alignment horizontal="center" vertical="justify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14" fontId="10" fillId="0" borderId="20" xfId="0" applyNumberFormat="1" applyFont="1" applyBorder="1" applyAlignment="1">
      <alignment horizontal="left" vertical="center" wrapText="1"/>
    </xf>
    <xf numFmtId="14" fontId="10" fillId="0" borderId="22" xfId="0" applyNumberFormat="1" applyFont="1" applyBorder="1" applyAlignment="1">
      <alignment horizontal="left" vertical="center" wrapText="1"/>
    </xf>
    <xf numFmtId="14" fontId="10" fillId="0" borderId="18" xfId="0" applyNumberFormat="1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165" fontId="5" fillId="0" borderId="0" xfId="3" applyNumberFormat="1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165" fontId="14" fillId="0" borderId="0" xfId="3" applyNumberFormat="1" applyFont="1" applyAlignment="1">
      <alignment horizontal="center" vertical="center" wrapText="1"/>
    </xf>
    <xf numFmtId="1" fontId="5" fillId="13" borderId="33" xfId="0" applyNumberFormat="1" applyFont="1" applyFill="1" applyBorder="1" applyAlignment="1">
      <alignment horizontal="center"/>
    </xf>
    <xf numFmtId="1" fontId="5" fillId="13" borderId="34" xfId="0" applyNumberFormat="1" applyFont="1" applyFill="1" applyBorder="1" applyAlignment="1">
      <alignment horizontal="center"/>
    </xf>
    <xf numFmtId="1" fontId="13" fillId="13" borderId="11" xfId="0" applyNumberFormat="1" applyFont="1" applyFill="1" applyBorder="1" applyAlignment="1">
      <alignment horizontal="right"/>
    </xf>
    <xf numFmtId="1" fontId="13" fillId="13" borderId="25" xfId="0" applyNumberFormat="1" applyFont="1" applyFill="1" applyBorder="1" applyAlignment="1">
      <alignment horizontal="right"/>
    </xf>
    <xf numFmtId="1" fontId="13" fillId="13" borderId="3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14" fontId="5" fillId="0" borderId="20" xfId="0" applyNumberFormat="1" applyFont="1" applyBorder="1" applyAlignment="1">
      <alignment horizontal="left" vertical="center" wrapText="1"/>
    </xf>
    <xf numFmtId="14" fontId="5" fillId="0" borderId="22" xfId="0" applyNumberFormat="1" applyFont="1" applyBorder="1" applyAlignment="1">
      <alignment horizontal="left" vertical="center" wrapText="1"/>
    </xf>
    <xf numFmtId="14" fontId="5" fillId="0" borderId="18" xfId="0" applyNumberFormat="1" applyFont="1" applyBorder="1" applyAlignment="1">
      <alignment horizontal="left" vertical="center" wrapText="1"/>
    </xf>
    <xf numFmtId="0" fontId="13" fillId="13" borderId="25" xfId="0" applyFont="1" applyFill="1" applyBorder="1" applyAlignment="1">
      <alignment horizontal="left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 wrapText="1"/>
    </xf>
    <xf numFmtId="14" fontId="14" fillId="0" borderId="20" xfId="0" applyNumberFormat="1" applyFont="1" applyBorder="1" applyAlignment="1">
      <alignment horizontal="left" vertical="center" wrapText="1"/>
    </xf>
    <xf numFmtId="14" fontId="14" fillId="0" borderId="22" xfId="0" applyNumberFormat="1" applyFont="1" applyBorder="1" applyAlignment="1">
      <alignment horizontal="left" vertical="center" wrapText="1"/>
    </xf>
    <xf numFmtId="14" fontId="14" fillId="0" borderId="18" xfId="0" applyNumberFormat="1" applyFont="1" applyBorder="1" applyAlignment="1">
      <alignment horizontal="left" vertical="center" wrapText="1"/>
    </xf>
    <xf numFmtId="1" fontId="5" fillId="2" borderId="33" xfId="0" applyNumberFormat="1" applyFont="1" applyFill="1" applyBorder="1" applyAlignment="1">
      <alignment horizontal="center"/>
    </xf>
    <xf numFmtId="1" fontId="5" fillId="2" borderId="34" xfId="0" applyNumberFormat="1" applyFont="1" applyFill="1" applyBorder="1" applyAlignment="1">
      <alignment horizontal="center"/>
    </xf>
    <xf numFmtId="1" fontId="13" fillId="8" borderId="11" xfId="0" applyNumberFormat="1" applyFont="1" applyFill="1" applyBorder="1" applyAlignment="1">
      <alignment horizontal="right"/>
    </xf>
    <xf numFmtId="1" fontId="13" fillId="8" borderId="25" xfId="0" applyNumberFormat="1" applyFont="1" applyFill="1" applyBorder="1" applyAlignment="1">
      <alignment horizontal="right"/>
    </xf>
    <xf numFmtId="1" fontId="13" fillId="8" borderId="31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5" fontId="5" fillId="0" borderId="20" xfId="1" applyNumberFormat="1" applyFont="1" applyBorder="1" applyAlignment="1">
      <alignment horizontal="center"/>
    </xf>
    <xf numFmtId="165" fontId="5" fillId="0" borderId="22" xfId="1" applyNumberFormat="1" applyFont="1" applyBorder="1" applyAlignment="1">
      <alignment horizontal="center"/>
    </xf>
    <xf numFmtId="165" fontId="5" fillId="0" borderId="18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11" borderId="1" xfId="0" applyFont="1" applyFill="1" applyBorder="1"/>
    <xf numFmtId="3" fontId="25" fillId="0" borderId="1" xfId="0" applyNumberFormat="1" applyFont="1" applyBorder="1"/>
    <xf numFmtId="0" fontId="25" fillId="14" borderId="1" xfId="0" applyFont="1" applyFill="1" applyBorder="1"/>
    <xf numFmtId="3" fontId="25" fillId="15" borderId="1" xfId="0" applyNumberFormat="1" applyFont="1" applyFill="1" applyBorder="1"/>
    <xf numFmtId="0" fontId="31" fillId="14" borderId="1" xfId="0" applyFont="1" applyFill="1" applyBorder="1"/>
    <xf numFmtId="0" fontId="25" fillId="15" borderId="1" xfId="0" applyFont="1" applyFill="1" applyBorder="1"/>
    <xf numFmtId="3" fontId="25" fillId="15" borderId="1" xfId="0" applyNumberFormat="1" applyFont="1" applyFill="1" applyBorder="1" applyAlignment="1">
      <alignment wrapText="1"/>
    </xf>
    <xf numFmtId="0" fontId="29" fillId="0" borderId="15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3" fontId="25" fillId="15" borderId="20" xfId="0" applyNumberFormat="1" applyFont="1" applyFill="1" applyBorder="1" applyAlignment="1">
      <alignment wrapText="1"/>
    </xf>
    <xf numFmtId="3" fontId="25" fillId="15" borderId="22" xfId="0" applyNumberFormat="1" applyFont="1" applyFill="1" applyBorder="1" applyAlignment="1">
      <alignment wrapText="1"/>
    </xf>
    <xf numFmtId="0" fontId="30" fillId="0" borderId="20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18" xfId="0" applyFont="1" applyBorder="1" applyAlignment="1">
      <alignment horizontal="center"/>
    </xf>
  </cellXfs>
  <cellStyles count="5">
    <cellStyle name="Ezres" xfId="1" builtinId="3"/>
    <cellStyle name="Normál" xfId="0" builtinId="0"/>
    <cellStyle name="Normál 2" xfId="3" xr:uid="{00000000-0005-0000-0000-000002000000}"/>
    <cellStyle name="Normál_Munka4" xfId="2" xr:uid="{00000000-0005-0000-0000-000003000000}"/>
    <cellStyle name="Százalék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2:B72"/>
  <sheetViews>
    <sheetView tabSelected="1" zoomScale="80" zoomScaleNormal="80" workbookViewId="0">
      <selection activeCell="A7" sqref="A7:B7"/>
    </sheetView>
  </sheetViews>
  <sheetFormatPr defaultColWidth="9.109375" defaultRowHeight="15.6" x14ac:dyDescent="0.25"/>
  <cols>
    <col min="1" max="1" width="65.109375" style="40" customWidth="1"/>
    <col min="2" max="2" width="169.5546875" style="40" customWidth="1"/>
    <col min="3" max="16384" width="9.109375" style="40"/>
  </cols>
  <sheetData>
    <row r="2" spans="1:2" ht="57" customHeight="1" x14ac:dyDescent="0.25">
      <c r="A2" s="255" t="s">
        <v>176</v>
      </c>
      <c r="B2" s="255"/>
    </row>
    <row r="3" spans="1:2" ht="16.2" thickBot="1" x14ac:dyDescent="0.3"/>
    <row r="4" spans="1:2" ht="25.5" customHeight="1" thickBot="1" x14ac:dyDescent="0.3">
      <c r="A4" s="260" t="s">
        <v>177</v>
      </c>
      <c r="B4" s="261"/>
    </row>
    <row r="5" spans="1:2" x14ac:dyDescent="0.25">
      <c r="A5" s="264" t="s">
        <v>178</v>
      </c>
      <c r="B5" s="265"/>
    </row>
    <row r="6" spans="1:2" x14ac:dyDescent="0.25">
      <c r="A6" s="262" t="s">
        <v>230</v>
      </c>
      <c r="B6" s="263"/>
    </row>
    <row r="7" spans="1:2" x14ac:dyDescent="0.25">
      <c r="A7" s="262" t="s">
        <v>179</v>
      </c>
      <c r="B7" s="263"/>
    </row>
    <row r="8" spans="1:2" x14ac:dyDescent="0.25">
      <c r="A8" s="266" t="s">
        <v>180</v>
      </c>
      <c r="B8" s="267"/>
    </row>
    <row r="9" spans="1:2" x14ac:dyDescent="0.25">
      <c r="A9" s="262" t="s">
        <v>181</v>
      </c>
      <c r="B9" s="263"/>
    </row>
    <row r="10" spans="1:2" ht="57" customHeight="1" thickBot="1" x14ac:dyDescent="0.3">
      <c r="A10" s="360" t="s">
        <v>279</v>
      </c>
      <c r="B10" s="361"/>
    </row>
    <row r="11" spans="1:2" ht="16.2" thickBot="1" x14ac:dyDescent="0.3">
      <c r="A11" s="268"/>
      <c r="B11" s="268"/>
    </row>
    <row r="12" spans="1:2" ht="30" customHeight="1" x14ac:dyDescent="0.25">
      <c r="A12" s="253" t="s">
        <v>182</v>
      </c>
      <c r="B12" s="254"/>
    </row>
    <row r="13" spans="1:2" ht="31.2" x14ac:dyDescent="0.25">
      <c r="A13" s="237" t="s">
        <v>2</v>
      </c>
      <c r="B13" s="44" t="s">
        <v>183</v>
      </c>
    </row>
    <row r="14" spans="1:2" ht="31.2" x14ac:dyDescent="0.25">
      <c r="A14" s="237" t="s">
        <v>4</v>
      </c>
      <c r="B14" s="44" t="s">
        <v>231</v>
      </c>
    </row>
    <row r="15" spans="1:2" ht="31.2" x14ac:dyDescent="0.25">
      <c r="A15" s="237" t="s">
        <v>6</v>
      </c>
      <c r="B15" s="44" t="s">
        <v>184</v>
      </c>
    </row>
    <row r="16" spans="1:2" x14ac:dyDescent="0.25">
      <c r="A16" s="237" t="s">
        <v>185</v>
      </c>
      <c r="B16" s="238" t="s">
        <v>186</v>
      </c>
    </row>
    <row r="17" spans="1:2" x14ac:dyDescent="0.25">
      <c r="A17" s="237" t="s">
        <v>187</v>
      </c>
      <c r="B17" s="238" t="s">
        <v>188</v>
      </c>
    </row>
    <row r="18" spans="1:2" ht="16.2" thickBot="1" x14ac:dyDescent="0.3">
      <c r="A18" s="239" t="s">
        <v>189</v>
      </c>
      <c r="B18" s="240" t="s">
        <v>190</v>
      </c>
    </row>
    <row r="19" spans="1:2" ht="16.2" thickBot="1" x14ac:dyDescent="0.3"/>
    <row r="20" spans="1:2" ht="36" customHeight="1" x14ac:dyDescent="0.25">
      <c r="A20" s="253" t="s">
        <v>191</v>
      </c>
      <c r="B20" s="254"/>
    </row>
    <row r="21" spans="1:2" x14ac:dyDescent="0.25">
      <c r="A21" s="237" t="s">
        <v>71</v>
      </c>
      <c r="B21" s="238" t="s">
        <v>192</v>
      </c>
    </row>
    <row r="22" spans="1:2" x14ac:dyDescent="0.25">
      <c r="A22" s="237" t="s">
        <v>72</v>
      </c>
      <c r="B22" s="238" t="s">
        <v>193</v>
      </c>
    </row>
    <row r="23" spans="1:2" x14ac:dyDescent="0.25">
      <c r="A23" s="237" t="s">
        <v>73</v>
      </c>
      <c r="B23" s="238" t="s">
        <v>194</v>
      </c>
    </row>
    <row r="24" spans="1:2" x14ac:dyDescent="0.25">
      <c r="A24" s="237" t="s">
        <v>37</v>
      </c>
      <c r="B24" s="44" t="s">
        <v>195</v>
      </c>
    </row>
    <row r="25" spans="1:2" x14ac:dyDescent="0.25">
      <c r="A25" s="237" t="s">
        <v>38</v>
      </c>
      <c r="B25" s="44" t="s">
        <v>196</v>
      </c>
    </row>
    <row r="26" spans="1:2" ht="16.2" thickBot="1" x14ac:dyDescent="0.3">
      <c r="A26" s="239" t="s">
        <v>74</v>
      </c>
      <c r="B26" s="236" t="s">
        <v>197</v>
      </c>
    </row>
    <row r="27" spans="1:2" ht="16.2" thickBot="1" x14ac:dyDescent="0.3">
      <c r="B27" s="230"/>
    </row>
    <row r="28" spans="1:2" ht="36" customHeight="1" x14ac:dyDescent="0.25">
      <c r="A28" s="253" t="s">
        <v>198</v>
      </c>
      <c r="B28" s="254"/>
    </row>
    <row r="29" spans="1:2" x14ac:dyDescent="0.25">
      <c r="A29" s="237" t="s">
        <v>71</v>
      </c>
      <c r="B29" s="238" t="s">
        <v>192</v>
      </c>
    </row>
    <row r="30" spans="1:2" x14ac:dyDescent="0.25">
      <c r="A30" s="237" t="s">
        <v>72</v>
      </c>
      <c r="B30" s="238" t="s">
        <v>199</v>
      </c>
    </row>
    <row r="31" spans="1:2" x14ac:dyDescent="0.25">
      <c r="A31" s="237" t="s">
        <v>73</v>
      </c>
      <c r="B31" s="238" t="s">
        <v>200</v>
      </c>
    </row>
    <row r="32" spans="1:2" x14ac:dyDescent="0.25">
      <c r="A32" s="237" t="s">
        <v>37</v>
      </c>
      <c r="B32" s="44" t="s">
        <v>195</v>
      </c>
    </row>
    <row r="33" spans="1:2" x14ac:dyDescent="0.25">
      <c r="A33" s="237" t="s">
        <v>38</v>
      </c>
      <c r="B33" s="44" t="s">
        <v>196</v>
      </c>
    </row>
    <row r="34" spans="1:2" ht="16.2" thickBot="1" x14ac:dyDescent="0.3">
      <c r="A34" s="239" t="s">
        <v>74</v>
      </c>
      <c r="B34" s="236" t="s">
        <v>197</v>
      </c>
    </row>
    <row r="35" spans="1:2" x14ac:dyDescent="0.25">
      <c r="B35" s="230"/>
    </row>
    <row r="36" spans="1:2" ht="16.2" thickBot="1" x14ac:dyDescent="0.3"/>
    <row r="37" spans="1:2" ht="36" customHeight="1" thickBot="1" x14ac:dyDescent="0.3">
      <c r="A37" s="260" t="s">
        <v>201</v>
      </c>
      <c r="B37" s="261"/>
    </row>
    <row r="38" spans="1:2" x14ac:dyDescent="0.25">
      <c r="A38" s="41" t="s">
        <v>70</v>
      </c>
      <c r="B38" s="42" t="s">
        <v>202</v>
      </c>
    </row>
    <row r="39" spans="1:2" x14ac:dyDescent="0.25">
      <c r="A39" s="43" t="s">
        <v>32</v>
      </c>
      <c r="B39" s="44" t="s">
        <v>203</v>
      </c>
    </row>
    <row r="40" spans="1:2" x14ac:dyDescent="0.25">
      <c r="A40" s="43" t="s">
        <v>33</v>
      </c>
      <c r="B40" s="44" t="s">
        <v>204</v>
      </c>
    </row>
    <row r="41" spans="1:2" x14ac:dyDescent="0.25">
      <c r="A41" s="43" t="s">
        <v>34</v>
      </c>
      <c r="B41" s="44" t="s">
        <v>205</v>
      </c>
    </row>
    <row r="42" spans="1:2" x14ac:dyDescent="0.25">
      <c r="A42" s="43" t="s">
        <v>35</v>
      </c>
      <c r="B42" s="44" t="s">
        <v>206</v>
      </c>
    </row>
    <row r="43" spans="1:2" ht="31.2" x14ac:dyDescent="0.25">
      <c r="A43" s="43" t="s">
        <v>36</v>
      </c>
      <c r="B43" s="44" t="s">
        <v>207</v>
      </c>
    </row>
    <row r="44" spans="1:2" x14ac:dyDescent="0.25">
      <c r="A44" s="43" t="s">
        <v>37</v>
      </c>
      <c r="B44" s="44" t="s">
        <v>195</v>
      </c>
    </row>
    <row r="45" spans="1:2" ht="20.399999999999999" customHeight="1" x14ac:dyDescent="0.25">
      <c r="A45" s="43" t="s">
        <v>38</v>
      </c>
      <c r="B45" s="44" t="s">
        <v>196</v>
      </c>
    </row>
    <row r="46" spans="1:2" x14ac:dyDescent="0.25">
      <c r="A46" s="43" t="s">
        <v>39</v>
      </c>
      <c r="B46" s="44" t="s">
        <v>208</v>
      </c>
    </row>
    <row r="47" spans="1:2" x14ac:dyDescent="0.25">
      <c r="A47" s="43" t="s">
        <v>209</v>
      </c>
      <c r="B47" s="44" t="s">
        <v>210</v>
      </c>
    </row>
    <row r="48" spans="1:2" ht="16.2" thickBot="1" x14ac:dyDescent="0.3">
      <c r="A48" s="235" t="s">
        <v>211</v>
      </c>
      <c r="B48" s="236" t="s">
        <v>197</v>
      </c>
    </row>
    <row r="49" spans="1:2" ht="16.2" thickBot="1" x14ac:dyDescent="0.3"/>
    <row r="50" spans="1:2" ht="29.25" customHeight="1" x14ac:dyDescent="0.25">
      <c r="A50" s="253" t="s">
        <v>241</v>
      </c>
      <c r="B50" s="254"/>
    </row>
    <row r="51" spans="1:2" x14ac:dyDescent="0.25">
      <c r="A51" s="43" t="s">
        <v>70</v>
      </c>
      <c r="B51" s="44" t="s">
        <v>202</v>
      </c>
    </row>
    <row r="52" spans="1:2" x14ac:dyDescent="0.25">
      <c r="A52" s="231" t="s">
        <v>212</v>
      </c>
      <c r="B52" s="44" t="s">
        <v>213</v>
      </c>
    </row>
    <row r="53" spans="1:2" x14ac:dyDescent="0.25">
      <c r="A53" s="231" t="s">
        <v>96</v>
      </c>
      <c r="B53" s="232" t="s">
        <v>214</v>
      </c>
    </row>
    <row r="54" spans="1:2" x14ac:dyDescent="0.25">
      <c r="A54" s="231" t="s">
        <v>95</v>
      </c>
      <c r="B54" s="232" t="s">
        <v>215</v>
      </c>
    </row>
    <row r="55" spans="1:2" ht="31.2" x14ac:dyDescent="0.25">
      <c r="A55" s="231" t="s">
        <v>216</v>
      </c>
      <c r="B55" s="232" t="s">
        <v>237</v>
      </c>
    </row>
    <row r="56" spans="1:2" x14ac:dyDescent="0.25">
      <c r="A56" s="231" t="s">
        <v>217</v>
      </c>
      <c r="B56" s="232" t="s">
        <v>232</v>
      </c>
    </row>
    <row r="57" spans="1:2" x14ac:dyDescent="0.25">
      <c r="A57" s="231" t="s">
        <v>97</v>
      </c>
      <c r="B57" s="232" t="s">
        <v>218</v>
      </c>
    </row>
    <row r="58" spans="1:2" ht="92.4" customHeight="1" x14ac:dyDescent="0.25">
      <c r="A58" s="231" t="s">
        <v>219</v>
      </c>
      <c r="B58" s="232" t="s">
        <v>233</v>
      </c>
    </row>
    <row r="59" spans="1:2" x14ac:dyDescent="0.25">
      <c r="A59" s="231" t="s">
        <v>220</v>
      </c>
      <c r="B59" s="232" t="s">
        <v>221</v>
      </c>
    </row>
    <row r="60" spans="1:2" ht="46.8" x14ac:dyDescent="0.25">
      <c r="A60" s="231" t="s">
        <v>239</v>
      </c>
      <c r="B60" s="232" t="s">
        <v>240</v>
      </c>
    </row>
    <row r="61" spans="1:2" ht="46.8" x14ac:dyDescent="0.25">
      <c r="A61" s="231" t="s">
        <v>222</v>
      </c>
      <c r="B61" s="232" t="s">
        <v>234</v>
      </c>
    </row>
    <row r="62" spans="1:2" ht="31.2" x14ac:dyDescent="0.25">
      <c r="A62" s="231" t="s">
        <v>223</v>
      </c>
      <c r="B62" s="232" t="s">
        <v>235</v>
      </c>
    </row>
    <row r="63" spans="1:2" ht="31.2" x14ac:dyDescent="0.25">
      <c r="A63" s="231" t="s">
        <v>224</v>
      </c>
      <c r="B63" s="232" t="s">
        <v>236</v>
      </c>
    </row>
    <row r="64" spans="1:2" x14ac:dyDescent="0.25">
      <c r="A64" s="231" t="s">
        <v>225</v>
      </c>
      <c r="B64" s="232" t="s">
        <v>226</v>
      </c>
    </row>
    <row r="65" spans="1:2" x14ac:dyDescent="0.25">
      <c r="A65" s="231"/>
      <c r="B65" s="232"/>
    </row>
    <row r="66" spans="1:2" x14ac:dyDescent="0.25">
      <c r="A66" s="256" t="s">
        <v>227</v>
      </c>
      <c r="B66" s="257"/>
    </row>
    <row r="67" spans="1:2" ht="16.2" thickBot="1" x14ac:dyDescent="0.3">
      <c r="A67" s="258" t="s">
        <v>228</v>
      </c>
      <c r="B67" s="259"/>
    </row>
    <row r="69" spans="1:2" ht="16.2" thickBot="1" x14ac:dyDescent="0.3"/>
    <row r="70" spans="1:2" ht="26.4" customHeight="1" x14ac:dyDescent="0.25">
      <c r="A70" s="253" t="s">
        <v>229</v>
      </c>
      <c r="B70" s="254"/>
    </row>
    <row r="71" spans="1:2" ht="46.8" x14ac:dyDescent="0.25">
      <c r="A71" s="237" t="s">
        <v>130</v>
      </c>
      <c r="B71" s="44" t="s">
        <v>238</v>
      </c>
    </row>
    <row r="72" spans="1:2" ht="16.2" thickBot="1" x14ac:dyDescent="0.3">
      <c r="A72" s="241" t="s">
        <v>225</v>
      </c>
      <c r="B72" s="242" t="s">
        <v>226</v>
      </c>
    </row>
  </sheetData>
  <mergeCells count="17">
    <mergeCell ref="A11:B11"/>
    <mergeCell ref="A20:B20"/>
    <mergeCell ref="A70:B70"/>
    <mergeCell ref="A28:B28"/>
    <mergeCell ref="A2:B2"/>
    <mergeCell ref="A50:B50"/>
    <mergeCell ref="A66:B66"/>
    <mergeCell ref="A67:B67"/>
    <mergeCell ref="A37:B37"/>
    <mergeCell ref="A4:B4"/>
    <mergeCell ref="A9:B9"/>
    <mergeCell ref="A6:B6"/>
    <mergeCell ref="A5:B5"/>
    <mergeCell ref="A7:B7"/>
    <mergeCell ref="A12:B12"/>
    <mergeCell ref="A8:B8"/>
    <mergeCell ref="A10:B10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96E5-F6A4-450B-9A7E-946A008E1CA6}">
  <dimension ref="A1:K28"/>
  <sheetViews>
    <sheetView topLeftCell="A2" zoomScale="98" zoomScaleNormal="98" workbookViewId="0">
      <selection activeCell="C20" sqref="C20"/>
    </sheetView>
  </sheetViews>
  <sheetFormatPr defaultColWidth="9.109375" defaultRowHeight="10.199999999999999" x14ac:dyDescent="0.2"/>
  <cols>
    <col min="1" max="1" width="5.44140625" style="15" bestFit="1" customWidth="1"/>
    <col min="2" max="2" width="23" style="15" customWidth="1"/>
    <col min="3" max="3" width="14" style="15" customWidth="1"/>
    <col min="4" max="4" width="13.5546875" style="15" customWidth="1"/>
    <col min="5" max="5" width="8.5546875" style="15" bestFit="1" customWidth="1"/>
    <col min="6" max="6" width="12.33203125" style="15" customWidth="1"/>
    <col min="7" max="7" width="14.5546875" style="15" customWidth="1"/>
    <col min="8" max="8" width="10.109375" style="15" customWidth="1"/>
    <col min="9" max="9" width="7" style="15" customWidth="1"/>
    <col min="10" max="10" width="17.109375" style="15" customWidth="1"/>
    <col min="11" max="11" width="6.44140625" style="15" customWidth="1"/>
    <col min="12" max="16384" width="9.109375" style="15"/>
  </cols>
  <sheetData>
    <row r="1" spans="1:11" ht="12.9" customHeight="1" x14ac:dyDescent="0.2">
      <c r="B1" s="306" t="s">
        <v>2</v>
      </c>
      <c r="C1" s="307"/>
      <c r="D1" s="308" t="str">
        <f>Összesitő_nyilatkozat!C6</f>
        <v>Szuper Egyetem</v>
      </c>
      <c r="E1" s="308"/>
      <c r="F1" s="308"/>
      <c r="G1" s="308"/>
      <c r="H1" s="16"/>
      <c r="I1" s="16"/>
    </row>
    <row r="2" spans="1:11" ht="12.75" customHeight="1" x14ac:dyDescent="0.2">
      <c r="B2" s="306" t="s">
        <v>4</v>
      </c>
      <c r="C2" s="307"/>
      <c r="D2" s="308" t="str">
        <f>Összesitő_nyilatkozat!C7</f>
        <v>STARTUP-2025-HSUP-…....</v>
      </c>
      <c r="E2" s="308"/>
      <c r="F2" s="308"/>
      <c r="G2" s="308"/>
      <c r="H2" s="16"/>
      <c r="I2" s="16"/>
    </row>
    <row r="3" spans="1:11" ht="12.9" customHeight="1" x14ac:dyDescent="0.2">
      <c r="B3" s="306" t="s">
        <v>6</v>
      </c>
      <c r="C3" s="307"/>
      <c r="D3" s="308" t="str">
        <f>Összesitő_nyilatkozat!C8</f>
        <v>2025.02.01-2025.06.30.</v>
      </c>
      <c r="E3" s="308"/>
      <c r="F3" s="308"/>
      <c r="G3" s="308"/>
      <c r="H3" s="16"/>
      <c r="I3" s="16"/>
    </row>
    <row r="4" spans="1:11" x14ac:dyDescent="0.2">
      <c r="C4" s="17"/>
      <c r="D4" s="18"/>
      <c r="E4" s="18"/>
      <c r="F4" s="18"/>
      <c r="G4" s="18"/>
      <c r="H4" s="19"/>
      <c r="I4" s="19"/>
    </row>
    <row r="5" spans="1:11" ht="12.75" customHeight="1" x14ac:dyDescent="0.2">
      <c r="B5" s="278" t="s">
        <v>21</v>
      </c>
      <c r="C5" s="278"/>
      <c r="D5" s="278"/>
      <c r="E5" s="278"/>
      <c r="F5" s="278"/>
      <c r="G5" s="278"/>
      <c r="H5" s="122"/>
      <c r="I5" s="122"/>
      <c r="J5" s="122"/>
      <c r="K5" s="122"/>
    </row>
    <row r="6" spans="1:11" ht="25.5" customHeight="1" x14ac:dyDescent="0.2">
      <c r="B6" s="338" t="s">
        <v>277</v>
      </c>
      <c r="C6" s="339"/>
      <c r="D6" s="339"/>
      <c r="E6" s="339"/>
      <c r="F6" s="339"/>
      <c r="G6" s="339"/>
      <c r="H6" s="122"/>
      <c r="I6" s="122"/>
      <c r="J6" s="122"/>
      <c r="K6" s="122"/>
    </row>
    <row r="7" spans="1:11" x14ac:dyDescent="0.2">
      <c r="C7" s="20"/>
      <c r="D7" s="20"/>
      <c r="E7" s="20"/>
      <c r="F7" s="20"/>
      <c r="G7" s="20"/>
      <c r="H7" s="20"/>
      <c r="I7" s="20"/>
    </row>
    <row r="8" spans="1:11" ht="58.5" customHeight="1" x14ac:dyDescent="0.2">
      <c r="A8" s="118" t="s">
        <v>70</v>
      </c>
      <c r="B8" s="119" t="s">
        <v>129</v>
      </c>
      <c r="C8" s="120" t="s">
        <v>130</v>
      </c>
      <c r="D8" s="340" t="s">
        <v>131</v>
      </c>
      <c r="E8" s="341"/>
      <c r="F8" s="341"/>
      <c r="G8" s="342"/>
    </row>
    <row r="9" spans="1:11" ht="10.8" thickBot="1" x14ac:dyDescent="0.25">
      <c r="A9" s="107">
        <v>1</v>
      </c>
      <c r="B9" s="185" t="s">
        <v>132</v>
      </c>
      <c r="C9" s="187" t="s">
        <v>133</v>
      </c>
      <c r="D9" s="343">
        <f>IF(C9="Igen",C15,0)</f>
        <v>1614694.2749999999</v>
      </c>
      <c r="E9" s="344"/>
      <c r="F9" s="344"/>
      <c r="G9" s="345"/>
    </row>
    <row r="10" spans="1:11" ht="10.8" thickBot="1" x14ac:dyDescent="0.25">
      <c r="A10" s="196"/>
      <c r="B10" s="305" t="s">
        <v>22</v>
      </c>
      <c r="C10" s="305"/>
      <c r="D10" s="305"/>
      <c r="E10" s="305"/>
      <c r="F10" s="305"/>
      <c r="G10" s="228">
        <f>D9</f>
        <v>1614694.2749999999</v>
      </c>
    </row>
    <row r="11" spans="1:11" x14ac:dyDescent="0.2">
      <c r="B11" s="131"/>
      <c r="C11" s="131"/>
      <c r="D11" s="131"/>
      <c r="E11" s="131"/>
    </row>
    <row r="12" spans="1:11" x14ac:dyDescent="0.2">
      <c r="B12" s="131"/>
      <c r="C12" s="131"/>
      <c r="D12" s="131"/>
      <c r="E12" s="131"/>
    </row>
    <row r="13" spans="1:11" x14ac:dyDescent="0.2">
      <c r="B13" s="346" t="s">
        <v>134</v>
      </c>
      <c r="C13" s="346"/>
      <c r="D13" s="22"/>
      <c r="E13" s="22"/>
      <c r="F13" s="22"/>
      <c r="G13" s="22"/>
      <c r="H13" s="22"/>
      <c r="I13" s="22"/>
    </row>
    <row r="14" spans="1:11" x14ac:dyDescent="0.2">
      <c r="B14" s="229" t="s">
        <v>135</v>
      </c>
      <c r="C14" s="227">
        <f>(Összesitő_nyilatkozat!C18+Összesitő_nyilatkozat!C19+Összesitő_nyilatkozat!C22+Összesitő_nyilatkozat!C23+Összesitő_nyilatkozat!C24)</f>
        <v>5382314.25</v>
      </c>
      <c r="D14" s="22"/>
      <c r="E14" s="22"/>
      <c r="F14" s="22"/>
      <c r="G14" s="22"/>
      <c r="H14" s="22"/>
      <c r="I14" s="22"/>
    </row>
    <row r="15" spans="1:11" x14ac:dyDescent="0.2">
      <c r="B15" s="229" t="s">
        <v>136</v>
      </c>
      <c r="C15" s="227">
        <f>C14*0.3</f>
        <v>1614694.2749999999</v>
      </c>
      <c r="D15" s="22"/>
      <c r="E15" s="22"/>
      <c r="F15" s="22"/>
      <c r="G15" s="22"/>
      <c r="H15" s="22"/>
      <c r="I15" s="22"/>
    </row>
    <row r="16" spans="1:11" ht="10.5" customHeight="1" x14ac:dyDescent="0.2"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2:11" ht="10.5" customHeight="1" x14ac:dyDescent="0.2">
      <c r="B17" s="234" t="s">
        <v>23</v>
      </c>
      <c r="C17" s="234"/>
      <c r="D17" s="131"/>
      <c r="E17" s="131"/>
      <c r="F17" s="60"/>
      <c r="G17" s="60"/>
      <c r="H17" s="60"/>
      <c r="I17" s="60"/>
      <c r="J17" s="60"/>
      <c r="K17" s="60"/>
    </row>
    <row r="18" spans="2:11" ht="10.5" customHeight="1" x14ac:dyDescent="0.2">
      <c r="B18" s="131"/>
      <c r="C18" s="131"/>
      <c r="D18" s="131"/>
      <c r="E18" s="131"/>
      <c r="F18" s="60"/>
      <c r="G18" s="60"/>
      <c r="H18" s="60"/>
      <c r="I18" s="60"/>
      <c r="J18" s="60"/>
      <c r="K18" s="60"/>
    </row>
    <row r="19" spans="2:11" x14ac:dyDescent="0.2">
      <c r="B19" s="131"/>
      <c r="C19" s="131"/>
      <c r="D19" s="131"/>
      <c r="E19" s="131"/>
    </row>
    <row r="20" spans="2:11" x14ac:dyDescent="0.2">
      <c r="B20" s="100"/>
      <c r="C20" s="131"/>
      <c r="D20" s="292" t="s">
        <v>64</v>
      </c>
      <c r="E20" s="292"/>
      <c r="F20" s="52"/>
      <c r="G20" s="19"/>
      <c r="H20" s="19"/>
      <c r="I20" s="19"/>
    </row>
    <row r="21" spans="2:11" ht="27.9" customHeight="1" x14ac:dyDescent="0.2">
      <c r="B21" s="100"/>
      <c r="C21" s="131"/>
      <c r="D21" s="292" t="s">
        <v>65</v>
      </c>
      <c r="E21" s="293"/>
      <c r="F21" s="176"/>
      <c r="G21" s="22"/>
      <c r="H21" s="22"/>
      <c r="I21" s="54"/>
    </row>
    <row r="22" spans="2:11" ht="12" customHeight="1" x14ac:dyDescent="0.2">
      <c r="B22" s="131"/>
      <c r="C22" s="131"/>
      <c r="D22" s="292" t="s">
        <v>26</v>
      </c>
      <c r="E22" s="293"/>
      <c r="F22" s="160"/>
      <c r="H22" s="57"/>
      <c r="I22" s="19"/>
    </row>
    <row r="23" spans="2:11" ht="12" x14ac:dyDescent="0.25">
      <c r="B23" s="186"/>
      <c r="C23" s="130"/>
      <c r="D23" s="294"/>
      <c r="E23" s="295"/>
      <c r="F23" s="177"/>
      <c r="G23" s="19"/>
      <c r="H23" s="53"/>
      <c r="I23" s="22"/>
    </row>
    <row r="24" spans="2:11" ht="12" x14ac:dyDescent="0.2">
      <c r="B24" s="130"/>
      <c r="C24" s="130"/>
      <c r="D24" s="294"/>
      <c r="E24" s="295"/>
      <c r="F24" s="160"/>
      <c r="I24" s="22"/>
    </row>
    <row r="25" spans="2:11" x14ac:dyDescent="0.2">
      <c r="E25" s="160"/>
      <c r="F25" s="160"/>
      <c r="H25" s="45"/>
      <c r="I25" s="19"/>
    </row>
    <row r="26" spans="2:11" x14ac:dyDescent="0.2">
      <c r="B26" s="20"/>
      <c r="E26" s="160"/>
      <c r="F26" s="181"/>
      <c r="G26" s="45"/>
      <c r="I26" s="22"/>
    </row>
    <row r="27" spans="2:11" x14ac:dyDescent="0.2">
      <c r="B27" s="20"/>
    </row>
    <row r="28" spans="2:11" x14ac:dyDescent="0.2">
      <c r="E28" s="160"/>
      <c r="F28" s="160"/>
    </row>
  </sheetData>
  <mergeCells count="17">
    <mergeCell ref="B1:C1"/>
    <mergeCell ref="D1:G1"/>
    <mergeCell ref="B2:C2"/>
    <mergeCell ref="D2:G2"/>
    <mergeCell ref="B3:C3"/>
    <mergeCell ref="D3:G3"/>
    <mergeCell ref="B5:G5"/>
    <mergeCell ref="B10:F10"/>
    <mergeCell ref="D20:E20"/>
    <mergeCell ref="D21:E21"/>
    <mergeCell ref="D22:E22"/>
    <mergeCell ref="D24:E24"/>
    <mergeCell ref="B6:G6"/>
    <mergeCell ref="D8:G8"/>
    <mergeCell ref="D9:G9"/>
    <mergeCell ref="B13:C13"/>
    <mergeCell ref="D23:E23"/>
  </mergeCells>
  <dataValidations count="1">
    <dataValidation type="list" allowBlank="1" showInputMessage="1" showErrorMessage="1" sqref="C9" xr:uid="{33A4B08E-91C8-4CF0-96F3-D73627772ADE}">
      <formula1>"Igen, Nem"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workbookViewId="0">
      <selection activeCell="I31" sqref="I31"/>
    </sheetView>
  </sheetViews>
  <sheetFormatPr defaultRowHeight="13.2" x14ac:dyDescent="0.25"/>
  <cols>
    <col min="1" max="1" width="26.88671875" customWidth="1"/>
    <col min="2" max="2" width="71.88671875" customWidth="1"/>
    <col min="3" max="3" width="48.44140625" customWidth="1"/>
  </cols>
  <sheetData>
    <row r="1" spans="1:3" ht="13.8" thickBot="1" x14ac:dyDescent="0.3"/>
    <row r="2" spans="1:3" ht="13.8" thickBot="1" x14ac:dyDescent="0.3">
      <c r="A2" s="11" t="s">
        <v>151</v>
      </c>
      <c r="B2" s="347" t="s">
        <v>152</v>
      </c>
      <c r="C2" s="348"/>
    </row>
    <row r="3" spans="1:3" ht="13.8" thickBot="1" x14ac:dyDescent="0.3">
      <c r="C3" s="1"/>
    </row>
    <row r="4" spans="1:3" ht="13.8" x14ac:dyDescent="0.3">
      <c r="A4" s="6" t="s">
        <v>153</v>
      </c>
      <c r="B4" s="7" t="s">
        <v>154</v>
      </c>
      <c r="C4" s="8" t="s">
        <v>155</v>
      </c>
    </row>
    <row r="5" spans="1:3" ht="13.8" x14ac:dyDescent="0.3">
      <c r="A5" s="9" t="s">
        <v>156</v>
      </c>
      <c r="B5" s="2" t="s">
        <v>157</v>
      </c>
      <c r="C5" s="349"/>
    </row>
    <row r="6" spans="1:3" ht="14.4" thickBot="1" x14ac:dyDescent="0.35">
      <c r="A6" s="10" t="s">
        <v>158</v>
      </c>
      <c r="B6" s="2" t="s">
        <v>159</v>
      </c>
      <c r="C6" s="350"/>
    </row>
    <row r="7" spans="1:3" ht="13.8" x14ac:dyDescent="0.3">
      <c r="A7" s="6" t="s">
        <v>160</v>
      </c>
      <c r="B7" s="7" t="s">
        <v>161</v>
      </c>
      <c r="C7" s="8" t="s">
        <v>162</v>
      </c>
    </row>
    <row r="8" spans="1:3" ht="13.8" x14ac:dyDescent="0.3">
      <c r="A8" s="9" t="s">
        <v>163</v>
      </c>
      <c r="B8" s="2" t="s">
        <v>164</v>
      </c>
      <c r="C8" s="351"/>
    </row>
    <row r="9" spans="1:3" ht="13.8" x14ac:dyDescent="0.3">
      <c r="A9" s="9" t="s">
        <v>165</v>
      </c>
      <c r="B9" s="2" t="s">
        <v>166</v>
      </c>
      <c r="C9" s="352"/>
    </row>
    <row r="10" spans="1:3" ht="13.8" x14ac:dyDescent="0.3">
      <c r="A10" s="9" t="s">
        <v>167</v>
      </c>
      <c r="B10" s="2" t="s">
        <v>168</v>
      </c>
      <c r="C10" s="352"/>
    </row>
    <row r="11" spans="1:3" ht="13.8" x14ac:dyDescent="0.3">
      <c r="A11" s="9" t="s">
        <v>169</v>
      </c>
      <c r="B11" s="2" t="s">
        <v>170</v>
      </c>
      <c r="C11" s="352"/>
    </row>
    <row r="12" spans="1:3" ht="14.4" thickBot="1" x14ac:dyDescent="0.35">
      <c r="A12" s="9" t="s">
        <v>171</v>
      </c>
      <c r="B12" s="2" t="s">
        <v>172</v>
      </c>
      <c r="C12" s="352"/>
    </row>
    <row r="13" spans="1:3" ht="14.4" thickBot="1" x14ac:dyDescent="0.35">
      <c r="A13" s="3" t="s">
        <v>173</v>
      </c>
      <c r="B13" s="4" t="s">
        <v>174</v>
      </c>
      <c r="C13" s="5" t="s">
        <v>174</v>
      </c>
    </row>
    <row r="14" spans="1:3" ht="14.4" thickBot="1" x14ac:dyDescent="0.35">
      <c r="A14" s="12" t="s">
        <v>175</v>
      </c>
      <c r="B14" s="13" t="s">
        <v>175</v>
      </c>
      <c r="C14" s="14"/>
    </row>
  </sheetData>
  <mergeCells count="3">
    <mergeCell ref="B2:C2"/>
    <mergeCell ref="C5:C6"/>
    <mergeCell ref="C8:C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9B9A-F98E-4FC4-ADCE-D5847F5BE9FC}">
  <dimension ref="A2:N27"/>
  <sheetViews>
    <sheetView zoomScale="90" zoomScaleNormal="90" workbookViewId="0"/>
  </sheetViews>
  <sheetFormatPr defaultRowHeight="13.2" x14ac:dyDescent="0.25"/>
  <cols>
    <col min="1" max="1" width="40.109375" bestFit="1" customWidth="1"/>
    <col min="2" max="2" width="42.109375" bestFit="1" customWidth="1"/>
    <col min="3" max="3" width="73.44140625" customWidth="1"/>
    <col min="4" max="4" width="16.88671875" style="252" bestFit="1" customWidth="1"/>
    <col min="5" max="5" width="13.109375" style="252" customWidth="1"/>
    <col min="6" max="6" width="13.44140625" style="252" customWidth="1"/>
    <col min="7" max="7" width="13.33203125" style="252" customWidth="1"/>
    <col min="8" max="8" width="11.109375" style="252" bestFit="1" customWidth="1"/>
    <col min="9" max="9" width="11.44140625" style="252" bestFit="1" customWidth="1"/>
    <col min="10" max="10" width="10.5546875" style="252" bestFit="1" customWidth="1"/>
    <col min="11" max="11" width="11.88671875" style="252" customWidth="1"/>
    <col min="12" max="12" width="13.88671875" style="252" customWidth="1"/>
    <col min="13" max="13" width="14.33203125" style="252" customWidth="1"/>
    <col min="14" max="14" width="11.33203125" style="252" customWidth="1"/>
  </cols>
  <sheetData>
    <row r="2" spans="1:14" s="145" customFormat="1" ht="41.4" x14ac:dyDescent="0.25">
      <c r="A2" s="244" t="s">
        <v>249</v>
      </c>
      <c r="B2" s="244" t="s">
        <v>250</v>
      </c>
      <c r="C2" s="244" t="s">
        <v>129</v>
      </c>
      <c r="D2" s="244" t="s">
        <v>251</v>
      </c>
      <c r="E2" s="246" t="s">
        <v>252</v>
      </c>
      <c r="F2" s="246" t="s">
        <v>253</v>
      </c>
      <c r="G2" s="246" t="s">
        <v>254</v>
      </c>
      <c r="H2" s="246" t="s">
        <v>137</v>
      </c>
      <c r="I2" s="244" t="s">
        <v>255</v>
      </c>
      <c r="J2" s="246" t="s">
        <v>256</v>
      </c>
      <c r="K2" s="246" t="s">
        <v>257</v>
      </c>
      <c r="L2" s="246" t="s">
        <v>138</v>
      </c>
      <c r="M2" s="246" t="s">
        <v>258</v>
      </c>
      <c r="N2" s="246" t="s">
        <v>259</v>
      </c>
    </row>
    <row r="3" spans="1:14" s="145" customFormat="1" ht="13.8" x14ac:dyDescent="0.25">
      <c r="A3" s="353" t="s">
        <v>15</v>
      </c>
      <c r="B3" s="353" t="s">
        <v>15</v>
      </c>
      <c r="C3" s="353" t="s">
        <v>260</v>
      </c>
      <c r="D3" s="353" t="s">
        <v>139</v>
      </c>
      <c r="E3" s="354"/>
      <c r="F3" s="354">
        <f>E3*0.27</f>
        <v>0</v>
      </c>
      <c r="G3" s="248">
        <f>SUM(E3:F3)</f>
        <v>0</v>
      </c>
      <c r="H3" s="248"/>
      <c r="I3" s="248">
        <f>E3*H3</f>
        <v>0</v>
      </c>
      <c r="J3" s="248">
        <f>I3*0.27</f>
        <v>0</v>
      </c>
      <c r="K3" s="248">
        <f>SUM(I3:J3)</f>
        <v>0</v>
      </c>
      <c r="L3" s="248">
        <f>K3</f>
        <v>0</v>
      </c>
      <c r="M3" s="248">
        <v>100</v>
      </c>
      <c r="N3" s="248">
        <f>L3</f>
        <v>0</v>
      </c>
    </row>
    <row r="4" spans="1:14" s="145" customFormat="1" ht="13.8" x14ac:dyDescent="0.25">
      <c r="A4" s="353" t="s">
        <v>140</v>
      </c>
      <c r="B4" s="353" t="s">
        <v>140</v>
      </c>
      <c r="C4" s="353" t="s">
        <v>244</v>
      </c>
      <c r="D4" s="353" t="s">
        <v>139</v>
      </c>
      <c r="E4" s="354"/>
      <c r="F4" s="354">
        <f t="shared" ref="F4:F8" si="0">E4*0.27</f>
        <v>0</v>
      </c>
      <c r="G4" s="248">
        <f t="shared" ref="G4:G6" si="1">SUM(E4:F4)</f>
        <v>0</v>
      </c>
      <c r="H4" s="248"/>
      <c r="I4" s="248">
        <f t="shared" ref="I4:I6" si="2">E4*H4</f>
        <v>0</v>
      </c>
      <c r="J4" s="248">
        <f t="shared" ref="J4:J6" si="3">I4*0.27</f>
        <v>0</v>
      </c>
      <c r="K4" s="248">
        <f t="shared" ref="K4:K6" si="4">SUM(I4:J4)</f>
        <v>0</v>
      </c>
      <c r="L4" s="248">
        <f t="shared" ref="L4:L6" si="5">K4</f>
        <v>0</v>
      </c>
      <c r="M4" s="248">
        <v>100</v>
      </c>
      <c r="N4" s="248">
        <f t="shared" ref="N4:N6" si="6">L4</f>
        <v>0</v>
      </c>
    </row>
    <row r="5" spans="1:14" s="145" customFormat="1" ht="13.8" x14ac:dyDescent="0.25">
      <c r="A5" s="353" t="s">
        <v>140</v>
      </c>
      <c r="B5" s="353" t="s">
        <v>140</v>
      </c>
      <c r="C5" s="353" t="s">
        <v>245</v>
      </c>
      <c r="D5" s="353" t="s">
        <v>139</v>
      </c>
      <c r="E5" s="354"/>
      <c r="F5" s="354">
        <f t="shared" si="0"/>
        <v>0</v>
      </c>
      <c r="G5" s="248">
        <f t="shared" si="1"/>
        <v>0</v>
      </c>
      <c r="H5" s="248"/>
      <c r="I5" s="248">
        <f t="shared" si="2"/>
        <v>0</v>
      </c>
      <c r="J5" s="248">
        <f t="shared" si="3"/>
        <v>0</v>
      </c>
      <c r="K5" s="248">
        <f t="shared" si="4"/>
        <v>0</v>
      </c>
      <c r="L5" s="248">
        <f t="shared" si="5"/>
        <v>0</v>
      </c>
      <c r="M5" s="248">
        <v>100</v>
      </c>
      <c r="N5" s="248">
        <f t="shared" si="6"/>
        <v>0</v>
      </c>
    </row>
    <row r="6" spans="1:14" s="145" customFormat="1" ht="13.8" x14ac:dyDescent="0.25">
      <c r="A6" s="353" t="s">
        <v>140</v>
      </c>
      <c r="B6" s="353" t="s">
        <v>140</v>
      </c>
      <c r="C6" s="353" t="s">
        <v>246</v>
      </c>
      <c r="D6" s="353" t="s">
        <v>139</v>
      </c>
      <c r="E6" s="354"/>
      <c r="F6" s="354">
        <f t="shared" si="0"/>
        <v>0</v>
      </c>
      <c r="G6" s="248">
        <f t="shared" si="1"/>
        <v>0</v>
      </c>
      <c r="H6" s="248"/>
      <c r="I6" s="248">
        <f t="shared" si="2"/>
        <v>0</v>
      </c>
      <c r="J6" s="248">
        <f t="shared" si="3"/>
        <v>0</v>
      </c>
      <c r="K6" s="248">
        <f t="shared" si="4"/>
        <v>0</v>
      </c>
      <c r="L6" s="248">
        <f t="shared" si="5"/>
        <v>0</v>
      </c>
      <c r="M6" s="248">
        <v>100</v>
      </c>
      <c r="N6" s="248">
        <f t="shared" si="6"/>
        <v>0</v>
      </c>
    </row>
    <row r="7" spans="1:14" s="145" customFormat="1" ht="13.8" x14ac:dyDescent="0.25">
      <c r="A7" s="353" t="s">
        <v>140</v>
      </c>
      <c r="B7" s="353" t="s">
        <v>140</v>
      </c>
      <c r="C7" s="353" t="s">
        <v>247</v>
      </c>
      <c r="D7" s="353" t="s">
        <v>139</v>
      </c>
      <c r="E7" s="354"/>
      <c r="F7" s="354">
        <f>E7*0.27</f>
        <v>0</v>
      </c>
      <c r="G7" s="248">
        <f>SUM(E7:F7)</f>
        <v>0</v>
      </c>
      <c r="H7" s="248"/>
      <c r="I7" s="248">
        <f>E7*H7</f>
        <v>0</v>
      </c>
      <c r="J7" s="248">
        <f>I7*0.27</f>
        <v>0</v>
      </c>
      <c r="K7" s="248">
        <f>SUM(I7:J7)</f>
        <v>0</v>
      </c>
      <c r="L7" s="248">
        <f>K7</f>
        <v>0</v>
      </c>
      <c r="M7" s="248">
        <v>100</v>
      </c>
      <c r="N7" s="248">
        <f>L7</f>
        <v>0</v>
      </c>
    </row>
    <row r="8" spans="1:14" s="145" customFormat="1" ht="13.8" x14ac:dyDescent="0.25">
      <c r="A8" s="353" t="s">
        <v>140</v>
      </c>
      <c r="B8" s="353" t="s">
        <v>140</v>
      </c>
      <c r="C8" s="353" t="s">
        <v>248</v>
      </c>
      <c r="D8" s="353" t="s">
        <v>139</v>
      </c>
      <c r="E8" s="354"/>
      <c r="F8" s="354">
        <f t="shared" si="0"/>
        <v>0</v>
      </c>
      <c r="G8" s="248">
        <f t="shared" ref="G8" si="7">SUM(E8:F8)</f>
        <v>0</v>
      </c>
      <c r="H8" s="248"/>
      <c r="I8" s="248">
        <f t="shared" ref="I8" si="8">E8*H8</f>
        <v>0</v>
      </c>
      <c r="J8" s="248">
        <f t="shared" ref="J8" si="9">I8*0.27</f>
        <v>0</v>
      </c>
      <c r="K8" s="248">
        <f t="shared" ref="K8" si="10">SUM(I8:J8)</f>
        <v>0</v>
      </c>
      <c r="L8" s="248">
        <f t="shared" ref="L8" si="11">K8</f>
        <v>0</v>
      </c>
      <c r="M8" s="248">
        <v>100</v>
      </c>
      <c r="N8" s="248">
        <f t="shared" ref="N8" si="12">L8</f>
        <v>0</v>
      </c>
    </row>
    <row r="9" spans="1:14" s="145" customFormat="1" ht="13.8" x14ac:dyDescent="0.25">
      <c r="A9" s="355" t="s">
        <v>141</v>
      </c>
      <c r="B9" s="355" t="s">
        <v>144</v>
      </c>
      <c r="C9" s="355" t="s">
        <v>261</v>
      </c>
      <c r="D9" s="355" t="s">
        <v>143</v>
      </c>
      <c r="E9" s="356"/>
      <c r="F9" s="356"/>
      <c r="G9" s="248"/>
      <c r="H9" s="248"/>
      <c r="I9" s="359"/>
      <c r="J9" s="359"/>
      <c r="K9" s="248">
        <f>G9*H9</f>
        <v>0</v>
      </c>
      <c r="L9" s="248">
        <f>K9</f>
        <v>0</v>
      </c>
      <c r="M9" s="248">
        <v>100</v>
      </c>
      <c r="N9" s="248">
        <f>L9</f>
        <v>0</v>
      </c>
    </row>
    <row r="10" spans="1:14" s="145" customFormat="1" ht="13.8" x14ac:dyDescent="0.25">
      <c r="A10" s="355" t="s">
        <v>141</v>
      </c>
      <c r="B10" s="355" t="s">
        <v>262</v>
      </c>
      <c r="C10" s="355" t="s">
        <v>261</v>
      </c>
      <c r="D10" s="355" t="s">
        <v>143</v>
      </c>
      <c r="E10" s="356"/>
      <c r="F10" s="356"/>
      <c r="G10" s="248"/>
      <c r="H10" s="248"/>
      <c r="I10" s="359"/>
      <c r="J10" s="359"/>
      <c r="K10" s="248">
        <f t="shared" ref="K10:K24" si="13">G10*H10</f>
        <v>0</v>
      </c>
      <c r="L10" s="248">
        <f t="shared" ref="L10:L24" si="14">K10</f>
        <v>0</v>
      </c>
      <c r="M10" s="248">
        <v>100</v>
      </c>
      <c r="N10" s="248">
        <f>L10</f>
        <v>0</v>
      </c>
    </row>
    <row r="11" spans="1:14" s="145" customFormat="1" ht="13.8" x14ac:dyDescent="0.25">
      <c r="A11" s="355" t="s">
        <v>141</v>
      </c>
      <c r="B11" s="355" t="s">
        <v>145</v>
      </c>
      <c r="C11" s="355" t="s">
        <v>263</v>
      </c>
      <c r="D11" s="355" t="s">
        <v>143</v>
      </c>
      <c r="E11" s="356"/>
      <c r="F11" s="356"/>
      <c r="G11" s="248"/>
      <c r="H11" s="248"/>
      <c r="I11" s="359"/>
      <c r="J11" s="359"/>
      <c r="K11" s="248">
        <f t="shared" si="13"/>
        <v>0</v>
      </c>
      <c r="L11" s="248">
        <f t="shared" si="14"/>
        <v>0</v>
      </c>
      <c r="M11" s="248">
        <v>100</v>
      </c>
      <c r="N11" s="248">
        <f t="shared" ref="N11:N23" si="15">L11</f>
        <v>0</v>
      </c>
    </row>
    <row r="12" spans="1:14" s="145" customFormat="1" ht="13.8" x14ac:dyDescent="0.25">
      <c r="A12" s="355" t="s">
        <v>141</v>
      </c>
      <c r="B12" s="355" t="s">
        <v>142</v>
      </c>
      <c r="C12" s="355" t="s">
        <v>264</v>
      </c>
      <c r="D12" s="355" t="s">
        <v>143</v>
      </c>
      <c r="E12" s="356"/>
      <c r="F12" s="356"/>
      <c r="G12" s="248"/>
      <c r="H12" s="248"/>
      <c r="I12" s="359"/>
      <c r="J12" s="359"/>
      <c r="K12" s="248">
        <f t="shared" si="13"/>
        <v>0</v>
      </c>
      <c r="L12" s="248">
        <f t="shared" si="14"/>
        <v>0</v>
      </c>
      <c r="M12" s="248">
        <v>100</v>
      </c>
      <c r="N12" s="248">
        <f t="shared" si="15"/>
        <v>0</v>
      </c>
    </row>
    <row r="13" spans="1:14" s="145" customFormat="1" ht="13.8" x14ac:dyDescent="0.25">
      <c r="A13" s="355" t="s">
        <v>141</v>
      </c>
      <c r="B13" s="355" t="s">
        <v>142</v>
      </c>
      <c r="C13" s="355" t="s">
        <v>265</v>
      </c>
      <c r="D13" s="355" t="s">
        <v>143</v>
      </c>
      <c r="E13" s="356"/>
      <c r="F13" s="356"/>
      <c r="G13" s="248"/>
      <c r="H13" s="248"/>
      <c r="I13" s="359"/>
      <c r="J13" s="359"/>
      <c r="K13" s="248">
        <f t="shared" si="13"/>
        <v>0</v>
      </c>
      <c r="L13" s="248">
        <f t="shared" si="14"/>
        <v>0</v>
      </c>
      <c r="M13" s="248">
        <v>100</v>
      </c>
      <c r="N13" s="248">
        <f t="shared" si="15"/>
        <v>0</v>
      </c>
    </row>
    <row r="14" spans="1:14" s="145" customFormat="1" ht="13.8" x14ac:dyDescent="0.25">
      <c r="A14" s="355" t="s">
        <v>141</v>
      </c>
      <c r="B14" s="355" t="s">
        <v>142</v>
      </c>
      <c r="C14" s="355" t="s">
        <v>266</v>
      </c>
      <c r="D14" s="355" t="s">
        <v>143</v>
      </c>
      <c r="E14" s="356"/>
      <c r="F14" s="356"/>
      <c r="G14" s="248"/>
      <c r="H14" s="248"/>
      <c r="I14" s="359"/>
      <c r="J14" s="359"/>
      <c r="K14" s="248">
        <f t="shared" si="13"/>
        <v>0</v>
      </c>
      <c r="L14" s="248">
        <f t="shared" si="14"/>
        <v>0</v>
      </c>
      <c r="M14" s="248">
        <v>100</v>
      </c>
      <c r="N14" s="248">
        <f t="shared" si="15"/>
        <v>0</v>
      </c>
    </row>
    <row r="15" spans="1:14" s="145" customFormat="1" ht="13.8" x14ac:dyDescent="0.25">
      <c r="A15" s="355" t="s">
        <v>141</v>
      </c>
      <c r="B15" s="355" t="s">
        <v>142</v>
      </c>
      <c r="C15" s="355" t="s">
        <v>267</v>
      </c>
      <c r="D15" s="355" t="s">
        <v>143</v>
      </c>
      <c r="E15" s="356"/>
      <c r="F15" s="356"/>
      <c r="G15" s="248"/>
      <c r="H15" s="248"/>
      <c r="I15" s="359"/>
      <c r="J15" s="359"/>
      <c r="K15" s="248">
        <f t="shared" si="13"/>
        <v>0</v>
      </c>
      <c r="L15" s="248">
        <f t="shared" si="14"/>
        <v>0</v>
      </c>
      <c r="M15" s="248">
        <v>100</v>
      </c>
      <c r="N15" s="248">
        <f t="shared" si="15"/>
        <v>0</v>
      </c>
    </row>
    <row r="16" spans="1:14" s="145" customFormat="1" ht="13.8" x14ac:dyDescent="0.25">
      <c r="A16" s="355" t="s">
        <v>20</v>
      </c>
      <c r="B16" s="355" t="s">
        <v>20</v>
      </c>
      <c r="C16" s="355" t="s">
        <v>268</v>
      </c>
      <c r="D16" s="355" t="s">
        <v>143</v>
      </c>
      <c r="E16" s="356"/>
      <c r="F16" s="356"/>
      <c r="G16" s="248"/>
      <c r="H16" s="248"/>
      <c r="I16" s="359"/>
      <c r="J16" s="359"/>
      <c r="K16" s="248">
        <f t="shared" si="13"/>
        <v>0</v>
      </c>
      <c r="L16" s="248">
        <f t="shared" si="14"/>
        <v>0</v>
      </c>
      <c r="M16" s="248">
        <v>100</v>
      </c>
      <c r="N16" s="248">
        <f t="shared" si="15"/>
        <v>0</v>
      </c>
    </row>
    <row r="17" spans="1:14" s="145" customFormat="1" ht="13.8" x14ac:dyDescent="0.25">
      <c r="A17" s="355" t="s">
        <v>146</v>
      </c>
      <c r="B17" s="355" t="s">
        <v>148</v>
      </c>
      <c r="C17" s="355" t="s">
        <v>269</v>
      </c>
      <c r="D17" s="355" t="s">
        <v>143</v>
      </c>
      <c r="E17" s="356"/>
      <c r="F17" s="356"/>
      <c r="G17" s="248"/>
      <c r="H17" s="248"/>
      <c r="I17" s="359"/>
      <c r="J17" s="359"/>
      <c r="K17" s="248">
        <f t="shared" si="13"/>
        <v>0</v>
      </c>
      <c r="L17" s="248">
        <f t="shared" si="14"/>
        <v>0</v>
      </c>
      <c r="M17" s="248">
        <v>100</v>
      </c>
      <c r="N17" s="248">
        <f t="shared" si="15"/>
        <v>0</v>
      </c>
    </row>
    <row r="18" spans="1:14" s="145" customFormat="1" ht="13.8" x14ac:dyDescent="0.25">
      <c r="A18" s="355" t="s">
        <v>146</v>
      </c>
      <c r="B18" s="355" t="s">
        <v>270</v>
      </c>
      <c r="C18" s="355" t="s">
        <v>269</v>
      </c>
      <c r="D18" s="355" t="s">
        <v>143</v>
      </c>
      <c r="E18" s="356"/>
      <c r="F18" s="356"/>
      <c r="G18" s="248"/>
      <c r="H18" s="248"/>
      <c r="I18" s="359"/>
      <c r="J18" s="359"/>
      <c r="K18" s="248">
        <f t="shared" si="13"/>
        <v>0</v>
      </c>
      <c r="L18" s="248">
        <f t="shared" si="14"/>
        <v>0</v>
      </c>
      <c r="M18" s="248">
        <v>100</v>
      </c>
      <c r="N18" s="248">
        <f t="shared" si="15"/>
        <v>0</v>
      </c>
    </row>
    <row r="19" spans="1:14" s="145" customFormat="1" ht="13.8" x14ac:dyDescent="0.25">
      <c r="A19" s="355" t="s">
        <v>146</v>
      </c>
      <c r="B19" s="355" t="s">
        <v>149</v>
      </c>
      <c r="C19" s="355" t="s">
        <v>271</v>
      </c>
      <c r="D19" s="355" t="s">
        <v>143</v>
      </c>
      <c r="E19" s="356"/>
      <c r="F19" s="356"/>
      <c r="G19" s="248"/>
      <c r="H19" s="248"/>
      <c r="I19" s="359"/>
      <c r="J19" s="359"/>
      <c r="K19" s="248">
        <f t="shared" si="13"/>
        <v>0</v>
      </c>
      <c r="L19" s="248">
        <f t="shared" si="14"/>
        <v>0</v>
      </c>
      <c r="M19" s="248">
        <v>100</v>
      </c>
      <c r="N19" s="248">
        <f t="shared" si="15"/>
        <v>0</v>
      </c>
    </row>
    <row r="20" spans="1:14" s="145" customFormat="1" ht="13.8" x14ac:dyDescent="0.25">
      <c r="A20" s="355" t="s">
        <v>146</v>
      </c>
      <c r="B20" s="355" t="s">
        <v>147</v>
      </c>
      <c r="C20" s="355" t="s">
        <v>272</v>
      </c>
      <c r="D20" s="355" t="s">
        <v>143</v>
      </c>
      <c r="E20" s="356"/>
      <c r="F20" s="356"/>
      <c r="G20" s="248"/>
      <c r="H20" s="248"/>
      <c r="I20" s="359"/>
      <c r="J20" s="359"/>
      <c r="K20" s="248">
        <f t="shared" si="13"/>
        <v>0</v>
      </c>
      <c r="L20" s="248">
        <f t="shared" si="14"/>
        <v>0</v>
      </c>
      <c r="M20" s="248">
        <v>100</v>
      </c>
      <c r="N20" s="248">
        <f t="shared" si="15"/>
        <v>0</v>
      </c>
    </row>
    <row r="21" spans="1:14" s="145" customFormat="1" ht="13.8" x14ac:dyDescent="0.25">
      <c r="A21" s="355" t="s">
        <v>146</v>
      </c>
      <c r="B21" s="355" t="s">
        <v>147</v>
      </c>
      <c r="C21" s="355" t="s">
        <v>273</v>
      </c>
      <c r="D21" s="355" t="s">
        <v>143</v>
      </c>
      <c r="E21" s="356"/>
      <c r="F21" s="356"/>
      <c r="G21" s="248"/>
      <c r="H21" s="248"/>
      <c r="I21" s="359"/>
      <c r="J21" s="359"/>
      <c r="K21" s="248">
        <f t="shared" si="13"/>
        <v>0</v>
      </c>
      <c r="L21" s="248">
        <f t="shared" si="14"/>
        <v>0</v>
      </c>
      <c r="M21" s="248">
        <v>100</v>
      </c>
      <c r="N21" s="248">
        <f t="shared" si="15"/>
        <v>0</v>
      </c>
    </row>
    <row r="22" spans="1:14" s="145" customFormat="1" ht="13.8" x14ac:dyDescent="0.25">
      <c r="A22" s="355" t="s">
        <v>146</v>
      </c>
      <c r="B22" s="357" t="s">
        <v>147</v>
      </c>
      <c r="C22" s="357" t="s">
        <v>274</v>
      </c>
      <c r="D22" s="355" t="s">
        <v>143</v>
      </c>
      <c r="E22" s="356"/>
      <c r="F22" s="356"/>
      <c r="G22" s="248"/>
      <c r="H22" s="248"/>
      <c r="I22" s="359"/>
      <c r="J22" s="359"/>
      <c r="K22" s="248">
        <f t="shared" si="13"/>
        <v>0</v>
      </c>
      <c r="L22" s="248">
        <f t="shared" si="14"/>
        <v>0</v>
      </c>
      <c r="M22" s="248">
        <v>100</v>
      </c>
      <c r="N22" s="248">
        <f t="shared" si="15"/>
        <v>0</v>
      </c>
    </row>
    <row r="23" spans="1:14" s="145" customFormat="1" ht="13.8" x14ac:dyDescent="0.25">
      <c r="A23" s="355" t="s">
        <v>146</v>
      </c>
      <c r="B23" s="357" t="s">
        <v>150</v>
      </c>
      <c r="C23" s="357" t="s">
        <v>276</v>
      </c>
      <c r="D23" s="355" t="s">
        <v>143</v>
      </c>
      <c r="E23" s="358"/>
      <c r="F23" s="356"/>
      <c r="G23" s="248"/>
      <c r="H23" s="248"/>
      <c r="I23" s="359"/>
      <c r="J23" s="359"/>
      <c r="K23" s="248">
        <f t="shared" si="13"/>
        <v>0</v>
      </c>
      <c r="L23" s="248">
        <f t="shared" si="14"/>
        <v>0</v>
      </c>
      <c r="M23" s="248">
        <v>100</v>
      </c>
      <c r="N23" s="248">
        <f t="shared" si="15"/>
        <v>0</v>
      </c>
    </row>
    <row r="24" spans="1:14" s="245" customFormat="1" ht="13.8" x14ac:dyDescent="0.25">
      <c r="A24" s="144" t="s">
        <v>21</v>
      </c>
      <c r="B24" s="144" t="s">
        <v>21</v>
      </c>
      <c r="C24" s="144" t="s">
        <v>132</v>
      </c>
      <c r="D24" s="144" t="s">
        <v>139</v>
      </c>
      <c r="E24" s="362"/>
      <c r="F24" s="363"/>
      <c r="G24" s="363"/>
      <c r="H24" s="363"/>
      <c r="I24" s="363"/>
      <c r="J24" s="363"/>
      <c r="K24" s="248">
        <f t="shared" si="13"/>
        <v>0</v>
      </c>
      <c r="L24" s="248">
        <f t="shared" si="14"/>
        <v>0</v>
      </c>
      <c r="M24" s="248">
        <v>100</v>
      </c>
      <c r="N24" s="248">
        <f t="shared" ref="N24" si="16">L24</f>
        <v>0</v>
      </c>
    </row>
    <row r="25" spans="1:14" ht="13.8" x14ac:dyDescent="0.25">
      <c r="A25" s="364" t="s">
        <v>278</v>
      </c>
      <c r="B25" s="365"/>
      <c r="C25" s="365"/>
      <c r="D25" s="365"/>
      <c r="E25" s="366"/>
      <c r="F25" s="250">
        <f>SUM(F3:F24)</f>
        <v>0</v>
      </c>
      <c r="G25" s="250">
        <f t="shared" ref="G25:L25" si="17">SUM(G3:G24)</f>
        <v>0</v>
      </c>
      <c r="H25" s="250"/>
      <c r="I25" s="250">
        <f t="shared" si="17"/>
        <v>0</v>
      </c>
      <c r="J25" s="250">
        <f t="shared" si="17"/>
        <v>0</v>
      </c>
      <c r="K25" s="250">
        <f t="shared" si="17"/>
        <v>0</v>
      </c>
      <c r="L25" s="250">
        <f t="shared" si="17"/>
        <v>0</v>
      </c>
      <c r="M25" s="251">
        <v>100</v>
      </c>
      <c r="N25" s="249">
        <f>SUM(N3:N24)</f>
        <v>0</v>
      </c>
    </row>
    <row r="27" spans="1:14" s="145" customFormat="1" ht="13.8" x14ac:dyDescent="0.25">
      <c r="A27" s="243" t="s">
        <v>141</v>
      </c>
      <c r="B27" s="243" t="s">
        <v>142</v>
      </c>
      <c r="C27" s="243" t="s">
        <v>275</v>
      </c>
      <c r="D27" s="247" t="s">
        <v>143</v>
      </c>
      <c r="E27" s="356"/>
      <c r="F27" s="356"/>
      <c r="G27" s="248"/>
      <c r="H27" s="248"/>
      <c r="I27" s="359"/>
      <c r="J27" s="359"/>
      <c r="K27" s="248">
        <f t="shared" ref="K27" si="18">G27*H27</f>
        <v>0</v>
      </c>
      <c r="L27" s="248">
        <f t="shared" ref="L27" si="19">K27</f>
        <v>0</v>
      </c>
      <c r="M27" s="248">
        <v>100</v>
      </c>
      <c r="N27" s="248">
        <f t="shared" ref="N27" si="20">L27</f>
        <v>0</v>
      </c>
    </row>
  </sheetData>
  <mergeCells count="1">
    <mergeCell ref="A25:E2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6D36-F2DD-4A97-AAE2-3B0021E37916}">
  <sheetPr>
    <pageSetUpPr fitToPage="1"/>
  </sheetPr>
  <dimension ref="A3:K43"/>
  <sheetViews>
    <sheetView topLeftCell="A17" zoomScaleNormal="100" workbookViewId="0">
      <selection activeCell="E33" sqref="E33"/>
    </sheetView>
  </sheetViews>
  <sheetFormatPr defaultColWidth="8.6640625" defaultRowHeight="13.2" x14ac:dyDescent="0.25"/>
  <cols>
    <col min="1" max="1" width="8.6640625" style="102"/>
    <col min="2" max="2" width="38.88671875" style="102" customWidth="1"/>
    <col min="3" max="3" width="18.44140625" style="102" customWidth="1"/>
    <col min="4" max="4" width="15.33203125" style="102" customWidth="1"/>
    <col min="5" max="5" width="15" style="102" customWidth="1"/>
    <col min="6" max="6" width="16.109375" style="102" customWidth="1"/>
    <col min="7" max="7" width="8.6640625" style="102"/>
    <col min="8" max="8" width="16" style="102" bestFit="1" customWidth="1"/>
    <col min="9" max="9" width="14" style="102" bestFit="1" customWidth="1"/>
    <col min="10" max="16384" width="8.6640625" style="102"/>
  </cols>
  <sheetData>
    <row r="3" spans="2:11" x14ac:dyDescent="0.25">
      <c r="B3" s="233" t="s">
        <v>0</v>
      </c>
      <c r="C3" s="101"/>
      <c r="D3" s="101"/>
      <c r="E3" s="100"/>
      <c r="F3" s="101"/>
    </row>
    <row r="4" spans="2:11" x14ac:dyDescent="0.25">
      <c r="B4" s="103" t="s">
        <v>1</v>
      </c>
      <c r="C4" s="101"/>
      <c r="D4" s="101"/>
      <c r="E4" s="100"/>
      <c r="F4" s="101"/>
    </row>
    <row r="5" spans="2:11" x14ac:dyDescent="0.25">
      <c r="B5" s="101"/>
      <c r="C5" s="101"/>
      <c r="D5" s="101"/>
      <c r="E5" s="101"/>
      <c r="F5" s="101"/>
    </row>
    <row r="6" spans="2:11" x14ac:dyDescent="0.25">
      <c r="B6" s="104" t="s">
        <v>2</v>
      </c>
      <c r="C6" s="271" t="s">
        <v>3</v>
      </c>
      <c r="D6" s="272"/>
      <c r="E6" s="105"/>
      <c r="F6" s="101"/>
    </row>
    <row r="7" spans="2:11" x14ac:dyDescent="0.25">
      <c r="B7" s="104" t="s">
        <v>4</v>
      </c>
      <c r="C7" s="271" t="s">
        <v>5</v>
      </c>
      <c r="D7" s="272"/>
      <c r="E7" s="105"/>
      <c r="F7" s="101"/>
    </row>
    <row r="8" spans="2:11" x14ac:dyDescent="0.25">
      <c r="B8" s="104" t="s">
        <v>6</v>
      </c>
      <c r="C8" s="269" t="s">
        <v>7</v>
      </c>
      <c r="D8" s="270"/>
      <c r="E8" s="105"/>
      <c r="F8" s="128"/>
    </row>
    <row r="9" spans="2:11" x14ac:dyDescent="0.25">
      <c r="B9" s="101"/>
      <c r="C9" s="101"/>
      <c r="D9" s="101"/>
      <c r="E9" s="100"/>
      <c r="F9" s="101"/>
      <c r="G9" s="174"/>
      <c r="H9" s="174"/>
      <c r="I9" s="174"/>
      <c r="J9" s="174"/>
      <c r="K9" s="174"/>
    </row>
    <row r="10" spans="2:11" x14ac:dyDescent="0.25">
      <c r="B10" s="101"/>
      <c r="C10" s="101"/>
      <c r="D10" s="101"/>
      <c r="E10" s="100"/>
      <c r="F10" s="101"/>
      <c r="G10" s="174"/>
      <c r="H10" s="174"/>
      <c r="I10" s="174"/>
      <c r="J10" s="174"/>
      <c r="K10" s="174"/>
    </row>
    <row r="11" spans="2:11" x14ac:dyDescent="0.25">
      <c r="B11" s="101"/>
      <c r="C11" s="101"/>
      <c r="D11" s="101"/>
      <c r="E11" s="100"/>
      <c r="F11" s="101"/>
      <c r="G11" s="174"/>
      <c r="H11" s="174"/>
      <c r="I11" s="174"/>
      <c r="J11" s="174"/>
      <c r="K11" s="174"/>
    </row>
    <row r="12" spans="2:11" ht="15.6" x14ac:dyDescent="0.3">
      <c r="B12" s="276" t="s">
        <v>8</v>
      </c>
      <c r="C12" s="276"/>
      <c r="D12" s="276"/>
      <c r="E12" s="276"/>
      <c r="F12" s="276"/>
      <c r="G12" s="174"/>
      <c r="H12" s="174"/>
      <c r="I12" s="174"/>
      <c r="J12" s="174"/>
      <c r="K12" s="174"/>
    </row>
    <row r="13" spans="2:11" x14ac:dyDescent="0.25">
      <c r="B13" s="101"/>
      <c r="C13" s="101"/>
      <c r="D13" s="101"/>
      <c r="E13" s="100"/>
      <c r="F13" s="101"/>
      <c r="G13" s="174"/>
      <c r="H13" s="174"/>
      <c r="I13" s="174"/>
      <c r="J13" s="174"/>
      <c r="K13" s="174"/>
    </row>
    <row r="14" spans="2:11" x14ac:dyDescent="0.25">
      <c r="B14" s="101"/>
      <c r="C14" s="101"/>
      <c r="D14" s="101"/>
      <c r="E14" s="100"/>
      <c r="F14" s="101"/>
    </row>
    <row r="15" spans="2:11" ht="277.5" customHeight="1" x14ac:dyDescent="0.25">
      <c r="B15" s="277" t="s">
        <v>9</v>
      </c>
      <c r="C15" s="277"/>
      <c r="D15" s="277"/>
      <c r="E15" s="277"/>
      <c r="F15" s="277"/>
    </row>
    <row r="16" spans="2:11" x14ac:dyDescent="0.25">
      <c r="B16" s="101"/>
      <c r="C16" s="101"/>
      <c r="D16" s="101"/>
      <c r="E16" s="100"/>
      <c r="F16" s="101"/>
    </row>
    <row r="17" spans="2:8" ht="26.4" x14ac:dyDescent="0.25">
      <c r="B17" s="183" t="s">
        <v>10</v>
      </c>
      <c r="C17" s="183" t="s">
        <v>11</v>
      </c>
      <c r="D17" s="183" t="s">
        <v>12</v>
      </c>
      <c r="E17" s="183" t="s">
        <v>13</v>
      </c>
      <c r="F17" s="183" t="s">
        <v>14</v>
      </c>
    </row>
    <row r="18" spans="2:8" x14ac:dyDescent="0.25">
      <c r="B18" s="97" t="s">
        <v>15</v>
      </c>
      <c r="C18" s="132">
        <f>'(51) anyagköltség '!P16</f>
        <v>1360000</v>
      </c>
      <c r="D18" s="146">
        <f>'Hatályos ktgvetés'!L3</f>
        <v>0</v>
      </c>
      <c r="E18" s="132">
        <f>D18-C18</f>
        <v>-1360000</v>
      </c>
      <c r="F18" s="191" t="e">
        <f>(C18/D18)-1</f>
        <v>#DIV/0!</v>
      </c>
      <c r="H18" s="226"/>
    </row>
    <row r="19" spans="2:8" x14ac:dyDescent="0.25">
      <c r="B19" s="97" t="s">
        <v>16</v>
      </c>
      <c r="C19" s="132">
        <f>'(52) igénybe vett szolg'!P16</f>
        <v>2005000</v>
      </c>
      <c r="D19" s="146">
        <f>'Hatályos ktgvetés'!L4+'Hatályos ktgvetés'!L5+'Hatályos ktgvetés'!L6+'Hatályos ktgvetés'!L7+'Hatályos ktgvetés'!L8</f>
        <v>0</v>
      </c>
      <c r="E19" s="132">
        <f t="shared" ref="E19:E24" si="0">D19-C19</f>
        <v>-2005000</v>
      </c>
      <c r="F19" s="191" t="e">
        <f t="shared" ref="F19:F22" si="1">(C19/D19)-1</f>
        <v>#DIV/0!</v>
      </c>
      <c r="H19" s="225"/>
    </row>
    <row r="20" spans="2:8" x14ac:dyDescent="0.25">
      <c r="B20" s="97" t="s">
        <v>17</v>
      </c>
      <c r="C20" s="132">
        <f>'(54) ösztöndíjak'!G17</f>
        <v>200000</v>
      </c>
      <c r="D20" s="146">
        <f>'Hatályos ktgvetés'!L12</f>
        <v>0</v>
      </c>
      <c r="E20" s="132">
        <f t="shared" si="0"/>
        <v>-200000</v>
      </c>
      <c r="F20" s="191" t="e">
        <f t="shared" si="1"/>
        <v>#DIV/0!</v>
      </c>
    </row>
    <row r="21" spans="2:8" x14ac:dyDescent="0.25">
      <c r="B21" s="97" t="s">
        <v>18</v>
      </c>
      <c r="C21" s="132">
        <f>'(54) kiemelt ösztöndíjak'!G17</f>
        <v>1000000</v>
      </c>
      <c r="D21" s="146">
        <f>'Hatályos ktgvetés'!L27</f>
        <v>0</v>
      </c>
      <c r="E21" s="132">
        <f t="shared" ref="E21" si="2">D21-C21</f>
        <v>-1000000</v>
      </c>
      <c r="F21" s="191" t="e">
        <f t="shared" ref="F21" si="3">(C21/D21)-1</f>
        <v>#DIV/0!</v>
      </c>
    </row>
    <row r="22" spans="2:8" x14ac:dyDescent="0.25">
      <c r="B22" s="97" t="s">
        <v>19</v>
      </c>
      <c r="C22" s="132">
        <f>'(54-55-56) személyi+járulék'!I19</f>
        <v>290000</v>
      </c>
      <c r="D22" s="146">
        <f>'Hatályos ktgvetés'!L9+'Hatályos ktgvetés'!L10+'Hatályos ktgvetés'!L11+'Hatályos ktgvetés'!L13+'Hatályos ktgvetés'!L14+'Hatályos ktgvetés'!L15</f>
        <v>0</v>
      </c>
      <c r="E22" s="132">
        <f t="shared" si="0"/>
        <v>-290000</v>
      </c>
      <c r="F22" s="191" t="e">
        <f t="shared" si="1"/>
        <v>#DIV/0!</v>
      </c>
    </row>
    <row r="23" spans="2:8" ht="15.6" customHeight="1" x14ac:dyDescent="0.25">
      <c r="B23" s="97" t="s">
        <v>20</v>
      </c>
      <c r="C23" s="132">
        <f>'(54-55-56) személyi+járulék'!M19+'(55) személyi jell egyéb repi'!P17</f>
        <v>1270006.25</v>
      </c>
      <c r="D23" s="146">
        <f>'Hatályos ktgvetés'!L16</f>
        <v>0</v>
      </c>
      <c r="E23" s="132">
        <f>D23-C23</f>
        <v>-1270006.25</v>
      </c>
      <c r="F23" s="191" t="e">
        <f>(C23/D23)-1</f>
        <v>#DIV/0!</v>
      </c>
    </row>
    <row r="24" spans="2:8" x14ac:dyDescent="0.25">
      <c r="B24" s="97" t="s">
        <v>243</v>
      </c>
      <c r="C24" s="132">
        <f>'(54-55-56) személyi+járulék'!R19+'(55) személyi jell egyéb repi'!F31</f>
        <v>457308</v>
      </c>
      <c r="D24" s="146">
        <f>'Hatályos ktgvetés'!L17+'Hatályos ktgvetés'!L18+'Hatályos ktgvetés'!L19+'Hatályos ktgvetés'!L20+'Hatályos ktgvetés'!L21+'Hatályos ktgvetés'!L22+'Hatályos ktgvetés'!L23</f>
        <v>0</v>
      </c>
      <c r="E24" s="132">
        <f t="shared" si="0"/>
        <v>-457308</v>
      </c>
      <c r="F24" s="191" t="e">
        <f>(C24/D24)-1</f>
        <v>#DIV/0!</v>
      </c>
    </row>
    <row r="25" spans="2:8" x14ac:dyDescent="0.25">
      <c r="B25" s="97" t="s">
        <v>21</v>
      </c>
      <c r="C25" s="132">
        <f>'Százalékos átalányalapú finansz'!G10</f>
        <v>1614694.2749999999</v>
      </c>
      <c r="D25" s="146">
        <f>'Hatályos ktgvetés'!L24</f>
        <v>0</v>
      </c>
      <c r="E25" s="132">
        <f t="shared" ref="E25" si="4">D25-C25</f>
        <v>-1614694.2749999999</v>
      </c>
      <c r="F25" s="191" t="e">
        <f>(C25/D25)-1</f>
        <v>#DIV/0!</v>
      </c>
    </row>
    <row r="26" spans="2:8" x14ac:dyDescent="0.25">
      <c r="B26" s="183" t="s">
        <v>22</v>
      </c>
      <c r="C26" s="184">
        <f>SUM(C18:C25)</f>
        <v>8197008.5250000004</v>
      </c>
      <c r="D26" s="184">
        <f>SUM(D18:D25)</f>
        <v>0</v>
      </c>
      <c r="E26" s="184">
        <f>SUM(E18:E25)</f>
        <v>-8197008.5250000004</v>
      </c>
      <c r="F26" s="190" t="e">
        <f>(C26/D26)-1</f>
        <v>#DIV/0!</v>
      </c>
    </row>
    <row r="27" spans="2:8" x14ac:dyDescent="0.25">
      <c r="B27" s="99"/>
      <c r="C27" s="99"/>
      <c r="D27" s="99"/>
      <c r="E27" s="179"/>
      <c r="F27" s="178"/>
    </row>
    <row r="28" spans="2:8" x14ac:dyDescent="0.25">
      <c r="B28" s="101" t="s">
        <v>23</v>
      </c>
      <c r="C28" s="99"/>
      <c r="D28" s="99"/>
      <c r="E28" s="179"/>
      <c r="F28" s="189"/>
    </row>
    <row r="29" spans="2:8" x14ac:dyDescent="0.25">
      <c r="B29" s="99"/>
      <c r="C29" s="99"/>
      <c r="D29" s="99"/>
      <c r="E29" s="179"/>
      <c r="F29" s="182"/>
    </row>
    <row r="30" spans="2:8" x14ac:dyDescent="0.25">
      <c r="B30" s="99"/>
      <c r="C30" s="99"/>
      <c r="D30" s="99"/>
      <c r="E30" s="99"/>
      <c r="F30" s="101"/>
    </row>
    <row r="31" spans="2:8" ht="26.1" customHeight="1" x14ac:dyDescent="0.25">
      <c r="B31" s="101"/>
      <c r="C31" s="99" t="s">
        <v>24</v>
      </c>
      <c r="D31" s="99"/>
      <c r="E31" s="180"/>
      <c r="F31" s="178"/>
    </row>
    <row r="32" spans="2:8" ht="30.6" customHeight="1" x14ac:dyDescent="0.25">
      <c r="B32" s="101"/>
      <c r="C32" s="99" t="s">
        <v>25</v>
      </c>
      <c r="D32" s="99"/>
      <c r="E32" s="98"/>
      <c r="F32" s="101"/>
    </row>
    <row r="33" spans="1:6" x14ac:dyDescent="0.25">
      <c r="B33" s="99"/>
      <c r="C33" s="99" t="s">
        <v>26</v>
      </c>
      <c r="D33" s="99"/>
      <c r="E33" s="98"/>
      <c r="F33" s="101"/>
    </row>
    <row r="34" spans="1:6" x14ac:dyDescent="0.25">
      <c r="B34" s="99"/>
      <c r="C34" s="99"/>
      <c r="D34" s="99"/>
      <c r="E34" s="99"/>
      <c r="F34" s="101"/>
    </row>
    <row r="35" spans="1:6" x14ac:dyDescent="0.25">
      <c r="B35" s="275"/>
      <c r="C35" s="275"/>
      <c r="D35" s="275"/>
      <c r="E35" s="275"/>
      <c r="F35" s="101"/>
    </row>
    <row r="36" spans="1:6" x14ac:dyDescent="0.25">
      <c r="B36" s="99"/>
      <c r="C36" s="99"/>
      <c r="D36" s="99"/>
      <c r="E36" s="99"/>
      <c r="F36" s="101"/>
    </row>
    <row r="37" spans="1:6" x14ac:dyDescent="0.25">
      <c r="B37" s="101" t="s">
        <v>23</v>
      </c>
      <c r="C37" s="99"/>
      <c r="D37" s="99"/>
      <c r="E37" s="99"/>
      <c r="F37" s="101"/>
    </row>
    <row r="38" spans="1:6" x14ac:dyDescent="0.25">
      <c r="B38" s="273"/>
      <c r="C38" s="273"/>
      <c r="D38" s="273"/>
      <c r="E38" s="273"/>
      <c r="F38" s="101"/>
    </row>
    <row r="39" spans="1:6" x14ac:dyDescent="0.25">
      <c r="B39" s="99"/>
      <c r="C39" s="99"/>
      <c r="D39" s="99"/>
      <c r="E39" s="99"/>
      <c r="F39" s="101"/>
    </row>
    <row r="40" spans="1:6" x14ac:dyDescent="0.25">
      <c r="B40" s="101"/>
      <c r="C40" s="99" t="s">
        <v>27</v>
      </c>
      <c r="D40" s="101"/>
      <c r="E40" s="99"/>
      <c r="F40" s="101"/>
    </row>
    <row r="41" spans="1:6" x14ac:dyDescent="0.25">
      <c r="B41" s="101"/>
      <c r="C41" s="101" t="s">
        <v>28</v>
      </c>
      <c r="D41" s="101"/>
      <c r="E41" s="101"/>
      <c r="F41" s="101"/>
    </row>
    <row r="42" spans="1:6" x14ac:dyDescent="0.25">
      <c r="B42" s="101"/>
      <c r="C42" s="106"/>
      <c r="D42" s="101"/>
      <c r="E42" s="99"/>
      <c r="F42" s="101"/>
    </row>
    <row r="43" spans="1:6" x14ac:dyDescent="0.25">
      <c r="A43" s="274" t="s">
        <v>29</v>
      </c>
      <c r="B43" s="274"/>
      <c r="C43" s="274"/>
    </row>
  </sheetData>
  <mergeCells count="8">
    <mergeCell ref="C8:D8"/>
    <mergeCell ref="C7:D7"/>
    <mergeCell ref="C6:D6"/>
    <mergeCell ref="B38:E38"/>
    <mergeCell ref="A43:C43"/>
    <mergeCell ref="B35:E35"/>
    <mergeCell ref="B12:F12"/>
    <mergeCell ref="B15:F15"/>
  </mergeCells>
  <phoneticPr fontId="2" type="noConversion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zoomScale="110" zoomScaleNormal="110" zoomScalePageLayoutView="90" workbookViewId="0">
      <selection activeCell="G21" sqref="G21"/>
    </sheetView>
  </sheetViews>
  <sheetFormatPr defaultColWidth="9.109375" defaultRowHeight="10.199999999999999" x14ac:dyDescent="0.2"/>
  <cols>
    <col min="1" max="1" width="4.44140625" style="15" customWidth="1"/>
    <col min="2" max="2" width="21.109375" style="15" customWidth="1"/>
    <col min="3" max="3" width="10.6640625" style="39" customWidth="1"/>
    <col min="4" max="4" width="14.44140625" style="15" customWidth="1"/>
    <col min="5" max="5" width="9.109375" style="15" bestFit="1" customWidth="1"/>
    <col min="6" max="6" width="9.5546875" style="15" customWidth="1"/>
    <col min="7" max="7" width="8.33203125" style="15" customWidth="1"/>
    <col min="8" max="8" width="9.109375" style="15" customWidth="1"/>
    <col min="9" max="9" width="22.5546875" style="15" bestFit="1" customWidth="1"/>
    <col min="10" max="10" width="11.44140625" style="15" bestFit="1" customWidth="1"/>
    <col min="11" max="11" width="10.109375" style="15" bestFit="1" customWidth="1"/>
    <col min="12" max="13" width="11.44140625" style="15" bestFit="1" customWidth="1"/>
    <col min="14" max="14" width="10.109375" style="15" bestFit="1" customWidth="1"/>
    <col min="15" max="16" width="11.44140625" style="15" bestFit="1" customWidth="1"/>
    <col min="17" max="16384" width="9.109375" style="15"/>
  </cols>
  <sheetData>
    <row r="1" spans="1:16" ht="11.25" customHeight="1" x14ac:dyDescent="0.2">
      <c r="A1" s="282" t="s">
        <v>2</v>
      </c>
      <c r="B1" s="283"/>
      <c r="C1" s="283"/>
      <c r="D1" s="284"/>
      <c r="E1" s="285" t="str">
        <f>Összesitő_nyilatkozat!C6</f>
        <v>Szuper Egyetem</v>
      </c>
      <c r="F1" s="285"/>
      <c r="G1" s="285"/>
      <c r="H1" s="285"/>
      <c r="I1" s="285"/>
      <c r="J1" s="285"/>
      <c r="K1" s="31"/>
      <c r="L1" s="16"/>
    </row>
    <row r="2" spans="1:16" ht="11.25" customHeight="1" x14ac:dyDescent="0.2">
      <c r="A2" s="282" t="s">
        <v>4</v>
      </c>
      <c r="B2" s="283"/>
      <c r="C2" s="283"/>
      <c r="D2" s="284"/>
      <c r="E2" s="285" t="str">
        <f>Összesitő_nyilatkozat!C7</f>
        <v>STARTUP-2025-HSUP-…....</v>
      </c>
      <c r="F2" s="285"/>
      <c r="G2" s="285"/>
      <c r="H2" s="285"/>
      <c r="I2" s="285"/>
      <c r="J2" s="285"/>
      <c r="K2" s="31"/>
      <c r="L2" s="16"/>
    </row>
    <row r="3" spans="1:16" ht="11.25" customHeight="1" x14ac:dyDescent="0.2">
      <c r="A3" s="286" t="s">
        <v>6</v>
      </c>
      <c r="B3" s="287"/>
      <c r="C3" s="287"/>
      <c r="D3" s="288"/>
      <c r="E3" s="289" t="str">
        <f>Összesitő_nyilatkozat!C8</f>
        <v>2025.02.01-2025.06.30.</v>
      </c>
      <c r="F3" s="290"/>
      <c r="G3" s="290"/>
      <c r="H3" s="290"/>
      <c r="I3" s="290"/>
      <c r="J3" s="291"/>
      <c r="K3" s="32"/>
      <c r="L3" s="33"/>
    </row>
    <row r="4" spans="1:16" x14ac:dyDescent="0.2">
      <c r="A4" s="24"/>
      <c r="B4" s="24"/>
      <c r="C4" s="36"/>
      <c r="D4" s="24"/>
      <c r="E4" s="25"/>
      <c r="F4" s="25"/>
      <c r="G4" s="25"/>
      <c r="H4" s="25"/>
      <c r="I4" s="26"/>
      <c r="J4" s="26"/>
      <c r="K4" s="26"/>
      <c r="L4" s="26"/>
    </row>
    <row r="5" spans="1:16" ht="12" x14ac:dyDescent="0.2">
      <c r="A5" s="278" t="s">
        <v>30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16" ht="12" x14ac:dyDescent="0.25">
      <c r="A6" s="30"/>
      <c r="B6" s="34"/>
      <c r="C6" s="37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6.25" customHeight="1" x14ac:dyDescent="0.2">
      <c r="A7" s="279" t="s">
        <v>31</v>
      </c>
      <c r="B7" s="279" t="s">
        <v>32</v>
      </c>
      <c r="C7" s="280" t="s">
        <v>33</v>
      </c>
      <c r="D7" s="279" t="s">
        <v>34</v>
      </c>
      <c r="E7" s="279" t="s">
        <v>35</v>
      </c>
      <c r="F7" s="279" t="s">
        <v>36</v>
      </c>
      <c r="G7" s="279" t="s">
        <v>37</v>
      </c>
      <c r="H7" s="279" t="s">
        <v>38</v>
      </c>
      <c r="I7" s="279" t="s">
        <v>39</v>
      </c>
      <c r="J7" s="281" t="s">
        <v>40</v>
      </c>
      <c r="K7" s="281"/>
      <c r="L7" s="281"/>
      <c r="M7" s="281" t="s">
        <v>41</v>
      </c>
      <c r="N7" s="281"/>
      <c r="O7" s="281"/>
      <c r="P7" s="281"/>
    </row>
    <row r="8" spans="1:16" ht="26.25" customHeight="1" x14ac:dyDescent="0.2">
      <c r="A8" s="279" t="s">
        <v>42</v>
      </c>
      <c r="B8" s="279"/>
      <c r="C8" s="280"/>
      <c r="D8" s="279"/>
      <c r="E8" s="279"/>
      <c r="F8" s="279"/>
      <c r="G8" s="279"/>
      <c r="H8" s="279"/>
      <c r="I8" s="279"/>
      <c r="J8" s="107" t="s">
        <v>43</v>
      </c>
      <c r="K8" s="107" t="s">
        <v>44</v>
      </c>
      <c r="L8" s="15" t="s">
        <v>45</v>
      </c>
      <c r="M8" s="107" t="s">
        <v>43</v>
      </c>
      <c r="N8" s="107" t="s">
        <v>44</v>
      </c>
      <c r="O8" s="15" t="s">
        <v>45</v>
      </c>
      <c r="P8" s="107" t="s">
        <v>46</v>
      </c>
    </row>
    <row r="9" spans="1:16" s="152" customFormat="1" ht="36" x14ac:dyDescent="0.25">
      <c r="A9" s="108" t="s">
        <v>47</v>
      </c>
      <c r="B9" s="149" t="s">
        <v>48</v>
      </c>
      <c r="C9" s="150" t="s">
        <v>49</v>
      </c>
      <c r="D9" s="149" t="s">
        <v>50</v>
      </c>
      <c r="E9" s="116">
        <v>45393</v>
      </c>
      <c r="F9" s="151">
        <v>45387</v>
      </c>
      <c r="G9" s="116">
        <v>45397</v>
      </c>
      <c r="H9" s="149" t="s">
        <v>51</v>
      </c>
      <c r="I9" s="64" t="s">
        <v>52</v>
      </c>
      <c r="J9" s="192">
        <v>100000</v>
      </c>
      <c r="K9" s="194">
        <v>0</v>
      </c>
      <c r="L9" s="157">
        <f>J9+K9</f>
        <v>100000</v>
      </c>
      <c r="M9" s="192">
        <v>90000</v>
      </c>
      <c r="N9" s="192">
        <f>K9</f>
        <v>0</v>
      </c>
      <c r="O9" s="157">
        <f>M9+N9</f>
        <v>90000</v>
      </c>
      <c r="P9" s="158">
        <f>O9</f>
        <v>90000</v>
      </c>
    </row>
    <row r="10" spans="1:16" s="152" customFormat="1" ht="12" x14ac:dyDescent="0.25">
      <c r="A10" s="108" t="s">
        <v>53</v>
      </c>
      <c r="B10" s="149" t="s">
        <v>54</v>
      </c>
      <c r="C10" s="150" t="s">
        <v>55</v>
      </c>
      <c r="D10" s="153" t="s">
        <v>56</v>
      </c>
      <c r="E10" s="114">
        <v>45422</v>
      </c>
      <c r="F10" s="154">
        <v>45414</v>
      </c>
      <c r="G10" s="116">
        <v>45431</v>
      </c>
      <c r="H10" s="116" t="s">
        <v>57</v>
      </c>
      <c r="I10" s="155" t="s">
        <v>58</v>
      </c>
      <c r="J10" s="193">
        <v>1000000</v>
      </c>
      <c r="K10" s="194">
        <f t="shared" ref="K10:K14" si="0">J10*0.27</f>
        <v>270000</v>
      </c>
      <c r="L10" s="157">
        <f t="shared" ref="L10:L14" si="1">J10+K10</f>
        <v>1270000</v>
      </c>
      <c r="M10" s="192">
        <f t="shared" ref="M10:M14" si="2">J10</f>
        <v>1000000</v>
      </c>
      <c r="N10" s="192">
        <f t="shared" ref="N10:N14" si="3">K10</f>
        <v>270000</v>
      </c>
      <c r="O10" s="157">
        <f t="shared" ref="O10:O14" si="4">M10+N10</f>
        <v>1270000</v>
      </c>
      <c r="P10" s="158">
        <f t="shared" ref="P10:P14" si="5">O10</f>
        <v>1270000</v>
      </c>
    </row>
    <row r="11" spans="1:16" s="152" customFormat="1" ht="12" x14ac:dyDescent="0.25">
      <c r="A11" s="108" t="s">
        <v>59</v>
      </c>
      <c r="B11" s="149"/>
      <c r="C11" s="150"/>
      <c r="D11" s="153"/>
      <c r="E11" s="114"/>
      <c r="F11" s="154"/>
      <c r="G11" s="116"/>
      <c r="H11" s="116"/>
      <c r="I11" s="155"/>
      <c r="J11" s="193"/>
      <c r="K11" s="194">
        <f t="shared" si="0"/>
        <v>0</v>
      </c>
      <c r="L11" s="157">
        <f t="shared" si="1"/>
        <v>0</v>
      </c>
      <c r="M11" s="192">
        <f t="shared" si="2"/>
        <v>0</v>
      </c>
      <c r="N11" s="192">
        <f t="shared" si="3"/>
        <v>0</v>
      </c>
      <c r="O11" s="157">
        <f t="shared" si="4"/>
        <v>0</v>
      </c>
      <c r="P11" s="158">
        <f t="shared" si="5"/>
        <v>0</v>
      </c>
    </row>
    <row r="12" spans="1:16" s="152" customFormat="1" ht="12" x14ac:dyDescent="0.25">
      <c r="A12" s="108" t="s">
        <v>60</v>
      </c>
      <c r="B12" s="149"/>
      <c r="C12" s="150"/>
      <c r="D12" s="153"/>
      <c r="E12" s="116"/>
      <c r="F12" s="154"/>
      <c r="G12" s="116"/>
      <c r="H12" s="116"/>
      <c r="I12" s="155"/>
      <c r="J12" s="193"/>
      <c r="K12" s="194">
        <f t="shared" si="0"/>
        <v>0</v>
      </c>
      <c r="L12" s="157">
        <f t="shared" si="1"/>
        <v>0</v>
      </c>
      <c r="M12" s="192">
        <f t="shared" si="2"/>
        <v>0</v>
      </c>
      <c r="N12" s="192">
        <f t="shared" si="3"/>
        <v>0</v>
      </c>
      <c r="O12" s="157">
        <f t="shared" si="4"/>
        <v>0</v>
      </c>
      <c r="P12" s="158">
        <f t="shared" si="5"/>
        <v>0</v>
      </c>
    </row>
    <row r="13" spans="1:16" s="152" customFormat="1" ht="12" x14ac:dyDescent="0.25">
      <c r="A13" s="108" t="s">
        <v>61</v>
      </c>
      <c r="B13" s="149"/>
      <c r="C13" s="150"/>
      <c r="D13" s="153"/>
      <c r="E13" s="116"/>
      <c r="F13" s="154"/>
      <c r="G13" s="116"/>
      <c r="H13" s="116"/>
      <c r="I13" s="155"/>
      <c r="J13" s="193"/>
      <c r="K13" s="194">
        <f t="shared" si="0"/>
        <v>0</v>
      </c>
      <c r="L13" s="157">
        <f t="shared" si="1"/>
        <v>0</v>
      </c>
      <c r="M13" s="192">
        <f t="shared" si="2"/>
        <v>0</v>
      </c>
      <c r="N13" s="192">
        <f t="shared" si="3"/>
        <v>0</v>
      </c>
      <c r="O13" s="157">
        <f t="shared" si="4"/>
        <v>0</v>
      </c>
      <c r="P13" s="158">
        <f t="shared" si="5"/>
        <v>0</v>
      </c>
    </row>
    <row r="14" spans="1:16" s="152" customFormat="1" ht="12" x14ac:dyDescent="0.25">
      <c r="A14" s="108" t="s">
        <v>62</v>
      </c>
      <c r="B14" s="149"/>
      <c r="C14" s="150"/>
      <c r="D14" s="153"/>
      <c r="E14" s="116"/>
      <c r="F14" s="154"/>
      <c r="G14" s="116"/>
      <c r="H14" s="116"/>
      <c r="I14" s="155"/>
      <c r="J14" s="193"/>
      <c r="K14" s="194">
        <f t="shared" si="0"/>
        <v>0</v>
      </c>
      <c r="L14" s="157">
        <f t="shared" si="1"/>
        <v>0</v>
      </c>
      <c r="M14" s="192">
        <f t="shared" si="2"/>
        <v>0</v>
      </c>
      <c r="N14" s="192">
        <f t="shared" si="3"/>
        <v>0</v>
      </c>
      <c r="O14" s="157">
        <f t="shared" si="4"/>
        <v>0</v>
      </c>
      <c r="P14" s="158">
        <f t="shared" si="5"/>
        <v>0</v>
      </c>
    </row>
    <row r="15" spans="1:16" ht="13.5" customHeight="1" thickBot="1" x14ac:dyDescent="0.25">
      <c r="A15" s="296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</row>
    <row r="16" spans="1:16" ht="10.8" thickBot="1" x14ac:dyDescent="0.25">
      <c r="A16" s="298" t="s">
        <v>63</v>
      </c>
      <c r="B16" s="299"/>
      <c r="C16" s="299"/>
      <c r="D16" s="299"/>
      <c r="E16" s="299"/>
      <c r="F16" s="299"/>
      <c r="G16" s="299"/>
      <c r="H16" s="299"/>
      <c r="I16" s="300"/>
      <c r="J16" s="195">
        <f t="shared" ref="J16:P16" si="6">SUM(J9:J14)</f>
        <v>1100000</v>
      </c>
      <c r="K16" s="195">
        <f t="shared" si="6"/>
        <v>270000</v>
      </c>
      <c r="L16" s="195">
        <f t="shared" si="6"/>
        <v>1370000</v>
      </c>
      <c r="M16" s="195">
        <f t="shared" si="6"/>
        <v>1090000</v>
      </c>
      <c r="N16" s="195">
        <f t="shared" si="6"/>
        <v>270000</v>
      </c>
      <c r="O16" s="195">
        <f t="shared" si="6"/>
        <v>1360000</v>
      </c>
      <c r="P16" s="195">
        <f t="shared" si="6"/>
        <v>1360000</v>
      </c>
    </row>
    <row r="17" spans="1:16" x14ac:dyDescent="0.2">
      <c r="A17" s="28"/>
      <c r="B17" s="28"/>
      <c r="C17" s="38"/>
      <c r="D17" s="28"/>
      <c r="E17" s="28"/>
      <c r="F17" s="28"/>
      <c r="G17" s="28"/>
      <c r="H17" s="28"/>
      <c r="I17" s="28"/>
      <c r="J17" s="27"/>
      <c r="K17" s="27"/>
      <c r="L17" s="27"/>
      <c r="M17" s="27"/>
      <c r="N17" s="27"/>
      <c r="O17" s="27"/>
      <c r="P17" s="27"/>
    </row>
    <row r="18" spans="1:16" x14ac:dyDescent="0.2">
      <c r="P18" s="142"/>
    </row>
    <row r="19" spans="1:16" ht="20.399999999999999" x14ac:dyDescent="0.2">
      <c r="A19" s="52"/>
      <c r="B19" s="234" t="s">
        <v>23</v>
      </c>
      <c r="C19" s="131"/>
      <c r="D19" s="131"/>
      <c r="E19" s="131"/>
      <c r="F19" s="52"/>
      <c r="G19" s="19"/>
      <c r="H19" s="19"/>
      <c r="I19" s="19"/>
      <c r="J19" s="19"/>
      <c r="K19" s="19"/>
      <c r="L19" s="19"/>
      <c r="M19" s="19"/>
      <c r="N19" s="19"/>
      <c r="O19" s="53"/>
      <c r="P19" s="19"/>
    </row>
    <row r="20" spans="1:16" ht="10.5" customHeight="1" x14ac:dyDescent="0.2">
      <c r="B20" s="131"/>
      <c r="C20" s="131"/>
      <c r="D20" s="131"/>
      <c r="E20" s="131"/>
      <c r="F20" s="22"/>
      <c r="G20" s="22"/>
      <c r="H20" s="22"/>
      <c r="I20" s="22"/>
      <c r="J20" s="22"/>
      <c r="K20" s="22"/>
      <c r="L20" s="22"/>
      <c r="M20" s="22"/>
      <c r="N20" s="22"/>
      <c r="O20" s="53"/>
      <c r="P20" s="143"/>
    </row>
    <row r="21" spans="1:16" x14ac:dyDescent="0.2">
      <c r="B21" s="131"/>
      <c r="C21" s="131"/>
      <c r="D21" s="131"/>
      <c r="E21" s="131"/>
      <c r="F21" s="19"/>
      <c r="G21" s="19"/>
      <c r="H21" s="19"/>
      <c r="K21" s="22"/>
      <c r="L21" s="22"/>
      <c r="M21" s="22"/>
      <c r="N21" s="22"/>
      <c r="O21" s="53"/>
      <c r="P21" s="19"/>
    </row>
    <row r="22" spans="1:16" x14ac:dyDescent="0.2">
      <c r="A22" s="23"/>
      <c r="B22" s="100"/>
      <c r="C22" s="131"/>
      <c r="D22" s="292" t="s">
        <v>64</v>
      </c>
      <c r="E22" s="292"/>
      <c r="F22" s="20"/>
      <c r="G22" s="20"/>
      <c r="H22" s="20"/>
      <c r="I22" s="19"/>
      <c r="J22" s="55"/>
      <c r="K22" s="22"/>
      <c r="L22" s="22"/>
      <c r="M22" s="22"/>
      <c r="N22" s="22"/>
      <c r="O22" s="19"/>
      <c r="P22" s="53"/>
    </row>
    <row r="23" spans="1:16" ht="25.5" customHeight="1" x14ac:dyDescent="0.2">
      <c r="B23" s="100"/>
      <c r="C23" s="131"/>
      <c r="D23" s="292" t="s">
        <v>65</v>
      </c>
      <c r="E23" s="292"/>
      <c r="G23" s="56"/>
      <c r="H23" s="56"/>
      <c r="K23" s="22"/>
      <c r="L23" s="22"/>
      <c r="M23" s="22"/>
      <c r="N23" s="22"/>
    </row>
    <row r="24" spans="1:16" ht="12.9" customHeight="1" x14ac:dyDescent="0.2">
      <c r="B24" s="131"/>
      <c r="C24" s="131"/>
      <c r="D24" s="292" t="s">
        <v>26</v>
      </c>
      <c r="E24" s="293"/>
      <c r="F24" s="160"/>
      <c r="G24" s="56"/>
      <c r="H24" s="56"/>
      <c r="P24" s="45"/>
    </row>
    <row r="25" spans="1:16" ht="12" x14ac:dyDescent="0.2">
      <c r="B25" s="130"/>
      <c r="C25" s="130"/>
      <c r="D25" s="294"/>
      <c r="E25" s="295"/>
      <c r="F25" s="160"/>
    </row>
    <row r="26" spans="1:16" x14ac:dyDescent="0.2">
      <c r="E26" s="160"/>
      <c r="F26" s="160"/>
    </row>
    <row r="27" spans="1:16" x14ac:dyDescent="0.2">
      <c r="E27" s="160"/>
      <c r="F27" s="160"/>
    </row>
    <row r="28" spans="1:16" x14ac:dyDescent="0.2">
      <c r="E28" s="160"/>
      <c r="F28" s="160"/>
    </row>
    <row r="29" spans="1:16" x14ac:dyDescent="0.2">
      <c r="E29" s="160"/>
      <c r="F29" s="181"/>
    </row>
    <row r="31" spans="1:16" x14ac:dyDescent="0.2">
      <c r="E31" s="160"/>
      <c r="F31" s="160"/>
    </row>
  </sheetData>
  <autoFilter ref="A8:P14" xr:uid="{00000000-0009-0000-0000-000001000000}"/>
  <sortState xmlns:xlrd2="http://schemas.microsoft.com/office/spreadsheetml/2017/richdata2" ref="A9:P14">
    <sortCondition ref="F9:F14"/>
  </sortState>
  <mergeCells count="24">
    <mergeCell ref="D22:E22"/>
    <mergeCell ref="H7:H8"/>
    <mergeCell ref="D23:E23"/>
    <mergeCell ref="D24:E24"/>
    <mergeCell ref="D25:E25"/>
    <mergeCell ref="A15:P15"/>
    <mergeCell ref="A16:I16"/>
    <mergeCell ref="A1:D1"/>
    <mergeCell ref="E1:J1"/>
    <mergeCell ref="A2:D2"/>
    <mergeCell ref="E2:J2"/>
    <mergeCell ref="A3:D3"/>
    <mergeCell ref="E3:J3"/>
    <mergeCell ref="A5:P5"/>
    <mergeCell ref="A7:A8"/>
    <mergeCell ref="B7:B8"/>
    <mergeCell ref="C7:C8"/>
    <mergeCell ref="D7:D8"/>
    <mergeCell ref="E7:E8"/>
    <mergeCell ref="F7:F8"/>
    <mergeCell ref="G7:G8"/>
    <mergeCell ref="I7:I8"/>
    <mergeCell ref="J7:L7"/>
    <mergeCell ref="M7:P7"/>
  </mergeCells>
  <phoneticPr fontId="2" type="noConversion"/>
  <pageMargins left="0.3" right="0.25" top="0.46" bottom="0.75" header="0.31" footer="0.5"/>
  <pageSetup paperSize="9" scale="77" orientation="landscape" r:id="rId1"/>
  <headerFooter alignWithMargins="0">
    <oddFooter>&amp;R&amp;"Garamond,Normál"&amp;P/&amp;N.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2"/>
  <sheetViews>
    <sheetView zoomScale="110" zoomScaleNormal="110" workbookViewId="0">
      <selection activeCell="A5" sqref="A5:P5"/>
    </sheetView>
  </sheetViews>
  <sheetFormatPr defaultColWidth="9.109375" defaultRowHeight="10.199999999999999" x14ac:dyDescent="0.2"/>
  <cols>
    <col min="1" max="1" width="4.44140625" style="15" customWidth="1"/>
    <col min="2" max="2" width="27.109375" style="15" bestFit="1" customWidth="1"/>
    <col min="3" max="3" width="11.5546875" style="15" customWidth="1"/>
    <col min="4" max="4" width="14" style="15" customWidth="1"/>
    <col min="5" max="5" width="9.109375" style="15" customWidth="1"/>
    <col min="6" max="6" width="9.5546875" style="15" customWidth="1"/>
    <col min="7" max="7" width="13.5546875" style="15" bestFit="1" customWidth="1"/>
    <col min="8" max="8" width="10.88671875" style="15" customWidth="1"/>
    <col min="9" max="9" width="25.109375" style="15" customWidth="1"/>
    <col min="10" max="10" width="11.44140625" style="15" bestFit="1" customWidth="1"/>
    <col min="11" max="11" width="10.109375" style="15" customWidth="1"/>
    <col min="12" max="13" width="11.44140625" style="15" bestFit="1" customWidth="1"/>
    <col min="14" max="14" width="10.109375" style="15" customWidth="1"/>
    <col min="15" max="15" width="11.44140625" style="15" bestFit="1" customWidth="1"/>
    <col min="16" max="16" width="12.88671875" style="15" customWidth="1"/>
    <col min="17" max="17" width="5.44140625" style="15" customWidth="1"/>
    <col min="18" max="16384" width="9.109375" style="15"/>
  </cols>
  <sheetData>
    <row r="1" spans="1:17" ht="11.25" customHeight="1" x14ac:dyDescent="0.2">
      <c r="A1" s="282" t="s">
        <v>2</v>
      </c>
      <c r="B1" s="283"/>
      <c r="C1" s="283"/>
      <c r="D1" s="284"/>
      <c r="E1" s="301" t="str">
        <f>Összesitő_nyilatkozat!C6</f>
        <v>Szuper Egyetem</v>
      </c>
      <c r="F1" s="301"/>
      <c r="G1" s="301"/>
      <c r="H1" s="301"/>
      <c r="I1" s="301"/>
      <c r="J1" s="31"/>
      <c r="K1" s="16"/>
    </row>
    <row r="2" spans="1:17" ht="11.25" customHeight="1" x14ac:dyDescent="0.2">
      <c r="A2" s="282" t="s">
        <v>4</v>
      </c>
      <c r="B2" s="283"/>
      <c r="C2" s="283"/>
      <c r="D2" s="284"/>
      <c r="E2" s="301" t="str">
        <f>Összesitő_nyilatkozat!C7</f>
        <v>STARTUP-2025-HSUP-…....</v>
      </c>
      <c r="F2" s="301"/>
      <c r="G2" s="301"/>
      <c r="H2" s="301"/>
      <c r="I2" s="301"/>
      <c r="J2" s="31"/>
      <c r="K2" s="16"/>
    </row>
    <row r="3" spans="1:17" ht="11.25" customHeight="1" x14ac:dyDescent="0.2">
      <c r="A3" s="286" t="s">
        <v>6</v>
      </c>
      <c r="B3" s="287"/>
      <c r="C3" s="287"/>
      <c r="D3" s="288"/>
      <c r="E3" s="302" t="str">
        <f>Összesitő_nyilatkozat!C8</f>
        <v>2025.02.01-2025.06.30.</v>
      </c>
      <c r="F3" s="303"/>
      <c r="G3" s="303"/>
      <c r="H3" s="303"/>
      <c r="I3" s="304"/>
      <c r="J3" s="32"/>
      <c r="K3" s="46"/>
    </row>
    <row r="4" spans="1:17" x14ac:dyDescent="0.2">
      <c r="A4" s="24"/>
      <c r="B4" s="24"/>
      <c r="C4" s="24"/>
      <c r="D4" s="24"/>
      <c r="E4" s="25"/>
      <c r="F4" s="25"/>
      <c r="G4" s="25"/>
      <c r="H4" s="26"/>
      <c r="I4" s="26"/>
      <c r="J4" s="26"/>
      <c r="K4" s="26"/>
    </row>
    <row r="5" spans="1:17" ht="12" x14ac:dyDescent="0.2">
      <c r="A5" s="278" t="s">
        <v>66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129"/>
    </row>
    <row r="6" spans="1:17" x14ac:dyDescent="0.2">
      <c r="A6" s="28"/>
      <c r="B6" s="28"/>
      <c r="C6" s="28"/>
      <c r="D6" s="28"/>
      <c r="E6" s="28"/>
      <c r="F6" s="28"/>
      <c r="G6" s="28"/>
      <c r="H6" s="28"/>
      <c r="I6" s="27"/>
      <c r="J6" s="27"/>
      <c r="K6" s="27"/>
      <c r="L6" s="27"/>
      <c r="M6" s="27"/>
      <c r="N6" s="27"/>
      <c r="O6" s="27"/>
    </row>
    <row r="7" spans="1:17" ht="10.5" customHeight="1" x14ac:dyDescent="0.2">
      <c r="A7" s="279" t="s">
        <v>31</v>
      </c>
      <c r="B7" s="279" t="s">
        <v>32</v>
      </c>
      <c r="C7" s="280" t="s">
        <v>33</v>
      </c>
      <c r="D7" s="279" t="s">
        <v>34</v>
      </c>
      <c r="E7" s="279" t="s">
        <v>35</v>
      </c>
      <c r="F7" s="279" t="s">
        <v>36</v>
      </c>
      <c r="G7" s="279" t="s">
        <v>37</v>
      </c>
      <c r="H7" s="279" t="s">
        <v>38</v>
      </c>
      <c r="I7" s="279" t="s">
        <v>39</v>
      </c>
      <c r="J7" s="281" t="s">
        <v>40</v>
      </c>
      <c r="K7" s="281"/>
      <c r="L7" s="281"/>
      <c r="M7" s="281" t="s">
        <v>41</v>
      </c>
      <c r="N7" s="281"/>
      <c r="O7" s="281"/>
      <c r="P7" s="281"/>
    </row>
    <row r="8" spans="1:17" x14ac:dyDescent="0.2">
      <c r="A8" s="279" t="s">
        <v>42</v>
      </c>
      <c r="B8" s="279"/>
      <c r="C8" s="280"/>
      <c r="D8" s="279"/>
      <c r="E8" s="279"/>
      <c r="F8" s="279"/>
      <c r="G8" s="279"/>
      <c r="H8" s="279"/>
      <c r="I8" s="279"/>
      <c r="J8" s="107" t="s">
        <v>43</v>
      </c>
      <c r="K8" s="107" t="s">
        <v>44</v>
      </c>
      <c r="L8" s="15" t="s">
        <v>45</v>
      </c>
      <c r="M8" s="107" t="s">
        <v>43</v>
      </c>
      <c r="N8" s="107" t="s">
        <v>44</v>
      </c>
      <c r="O8" s="15" t="s">
        <v>45</v>
      </c>
      <c r="P8" s="107" t="s">
        <v>46</v>
      </c>
    </row>
    <row r="9" spans="1:17" ht="12" x14ac:dyDescent="0.25">
      <c r="A9" s="108" t="s">
        <v>47</v>
      </c>
      <c r="B9" s="109" t="s">
        <v>48</v>
      </c>
      <c r="C9" s="110" t="s">
        <v>49</v>
      </c>
      <c r="D9" s="109" t="s">
        <v>50</v>
      </c>
      <c r="E9" s="111">
        <v>45393</v>
      </c>
      <c r="F9" s="112">
        <v>45387</v>
      </c>
      <c r="G9" s="111">
        <v>45397</v>
      </c>
      <c r="H9" s="109" t="s">
        <v>51</v>
      </c>
      <c r="I9" s="147" t="s">
        <v>67</v>
      </c>
      <c r="J9" s="203">
        <v>100000</v>
      </c>
      <c r="K9" s="205">
        <v>0</v>
      </c>
      <c r="L9" s="163">
        <f>J9+K9</f>
        <v>100000</v>
      </c>
      <c r="M9" s="203">
        <f>J9</f>
        <v>100000</v>
      </c>
      <c r="N9" s="203">
        <f>K9</f>
        <v>0</v>
      </c>
      <c r="O9" s="163">
        <f>M9+N9</f>
        <v>100000</v>
      </c>
      <c r="P9" s="165">
        <f>O9</f>
        <v>100000</v>
      </c>
      <c r="Q9" s="53"/>
    </row>
    <row r="10" spans="1:17" ht="12" x14ac:dyDescent="0.25">
      <c r="A10" s="108" t="s">
        <v>53</v>
      </c>
      <c r="B10" s="109" t="s">
        <v>54</v>
      </c>
      <c r="C10" s="110" t="s">
        <v>55</v>
      </c>
      <c r="D10" s="113" t="s">
        <v>56</v>
      </c>
      <c r="E10" s="114">
        <v>45422</v>
      </c>
      <c r="F10" s="115">
        <v>45414</v>
      </c>
      <c r="G10" s="116">
        <v>45431</v>
      </c>
      <c r="H10" s="116" t="s">
        <v>57</v>
      </c>
      <c r="I10" s="147" t="s">
        <v>68</v>
      </c>
      <c r="J10" s="204">
        <v>1500000</v>
      </c>
      <c r="K10" s="194">
        <f>J10*0.27</f>
        <v>405000</v>
      </c>
      <c r="L10" s="163">
        <f t="shared" ref="L10:L14" si="0">J10+K10</f>
        <v>1905000</v>
      </c>
      <c r="M10" s="203">
        <f t="shared" ref="M10:M14" si="1">J10</f>
        <v>1500000</v>
      </c>
      <c r="N10" s="203">
        <f t="shared" ref="N10:N14" si="2">K10</f>
        <v>405000</v>
      </c>
      <c r="O10" s="163">
        <f t="shared" ref="O10:O14" si="3">M10+N10</f>
        <v>1905000</v>
      </c>
      <c r="P10" s="165">
        <f t="shared" ref="P10:P14" si="4">O10</f>
        <v>1905000</v>
      </c>
      <c r="Q10" s="54"/>
    </row>
    <row r="11" spans="1:17" ht="12" x14ac:dyDescent="0.25">
      <c r="A11" s="108" t="s">
        <v>59</v>
      </c>
      <c r="B11" s="109"/>
      <c r="C11" s="110"/>
      <c r="D11" s="113"/>
      <c r="E11" s="114"/>
      <c r="F11" s="115"/>
      <c r="G11" s="111"/>
      <c r="H11" s="111"/>
      <c r="I11" s="113"/>
      <c r="J11" s="204"/>
      <c r="K11" s="194"/>
      <c r="L11" s="163">
        <f t="shared" si="0"/>
        <v>0</v>
      </c>
      <c r="M11" s="203">
        <f t="shared" si="1"/>
        <v>0</v>
      </c>
      <c r="N11" s="203">
        <f t="shared" si="2"/>
        <v>0</v>
      </c>
      <c r="O11" s="163">
        <f t="shared" si="3"/>
        <v>0</v>
      </c>
      <c r="P11" s="165">
        <f t="shared" si="4"/>
        <v>0</v>
      </c>
      <c r="Q11" s="53"/>
    </row>
    <row r="12" spans="1:17" ht="12" x14ac:dyDescent="0.25">
      <c r="A12" s="108" t="s">
        <v>60</v>
      </c>
      <c r="B12" s="109"/>
      <c r="C12" s="110"/>
      <c r="D12" s="113"/>
      <c r="E12" s="116"/>
      <c r="F12" s="115"/>
      <c r="G12" s="116"/>
      <c r="H12" s="116"/>
      <c r="I12" s="113"/>
      <c r="J12" s="204"/>
      <c r="K12" s="194"/>
      <c r="L12" s="163">
        <f t="shared" si="0"/>
        <v>0</v>
      </c>
      <c r="M12" s="203">
        <f t="shared" si="1"/>
        <v>0</v>
      </c>
      <c r="N12" s="203">
        <f t="shared" si="2"/>
        <v>0</v>
      </c>
      <c r="O12" s="163">
        <f t="shared" si="3"/>
        <v>0</v>
      </c>
      <c r="P12" s="165">
        <f t="shared" si="4"/>
        <v>0</v>
      </c>
      <c r="Q12" s="22"/>
    </row>
    <row r="13" spans="1:17" ht="12" x14ac:dyDescent="0.25">
      <c r="A13" s="108" t="s">
        <v>61</v>
      </c>
      <c r="B13" s="109"/>
      <c r="C13" s="110"/>
      <c r="D13" s="113"/>
      <c r="E13" s="116"/>
      <c r="F13" s="115"/>
      <c r="G13" s="116"/>
      <c r="H13" s="116"/>
      <c r="I13" s="113"/>
      <c r="J13" s="204"/>
      <c r="K13" s="194"/>
      <c r="L13" s="163">
        <f t="shared" si="0"/>
        <v>0</v>
      </c>
      <c r="M13" s="203">
        <f t="shared" si="1"/>
        <v>0</v>
      </c>
      <c r="N13" s="203">
        <f t="shared" si="2"/>
        <v>0</v>
      </c>
      <c r="O13" s="163">
        <f t="shared" si="3"/>
        <v>0</v>
      </c>
      <c r="P13" s="165">
        <f t="shared" si="4"/>
        <v>0</v>
      </c>
      <c r="Q13" s="22"/>
    </row>
    <row r="14" spans="1:17" ht="12" x14ac:dyDescent="0.25">
      <c r="A14" s="108" t="s">
        <v>62</v>
      </c>
      <c r="B14" s="109"/>
      <c r="C14" s="110"/>
      <c r="D14" s="113"/>
      <c r="E14" s="116"/>
      <c r="F14" s="115"/>
      <c r="G14" s="116"/>
      <c r="H14" s="116"/>
      <c r="I14" s="113"/>
      <c r="J14" s="204"/>
      <c r="K14" s="194"/>
      <c r="L14" s="163">
        <f t="shared" si="0"/>
        <v>0</v>
      </c>
      <c r="M14" s="203">
        <f t="shared" si="1"/>
        <v>0</v>
      </c>
      <c r="N14" s="203">
        <f t="shared" si="2"/>
        <v>0</v>
      </c>
      <c r="O14" s="163">
        <f t="shared" si="3"/>
        <v>0</v>
      </c>
      <c r="P14" s="165">
        <f t="shared" si="4"/>
        <v>0</v>
      </c>
      <c r="Q14" s="19"/>
    </row>
    <row r="15" spans="1:17" ht="10.8" thickBot="1" x14ac:dyDescent="0.25">
      <c r="A15" s="296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</row>
    <row r="16" spans="1:17" ht="10.8" thickBot="1" x14ac:dyDescent="0.25">
      <c r="A16" s="298" t="s">
        <v>63</v>
      </c>
      <c r="B16" s="299"/>
      <c r="C16" s="299"/>
      <c r="D16" s="299"/>
      <c r="E16" s="299"/>
      <c r="F16" s="299"/>
      <c r="G16" s="299"/>
      <c r="H16" s="299"/>
      <c r="I16" s="300"/>
      <c r="J16" s="195">
        <f t="shared" ref="J16:P16" si="5">SUM(J9:J14)</f>
        <v>1600000</v>
      </c>
      <c r="K16" s="195">
        <f t="shared" si="5"/>
        <v>405000</v>
      </c>
      <c r="L16" s="195">
        <f t="shared" si="5"/>
        <v>2005000</v>
      </c>
      <c r="M16" s="195">
        <f t="shared" si="5"/>
        <v>1600000</v>
      </c>
      <c r="N16" s="195">
        <f t="shared" si="5"/>
        <v>405000</v>
      </c>
      <c r="O16" s="195">
        <f t="shared" si="5"/>
        <v>2005000</v>
      </c>
      <c r="P16" s="195">
        <f t="shared" si="5"/>
        <v>2005000</v>
      </c>
    </row>
    <row r="20" spans="2:6" x14ac:dyDescent="0.2">
      <c r="B20" s="100" t="s">
        <v>23</v>
      </c>
      <c r="C20" s="131"/>
      <c r="D20" s="131"/>
      <c r="E20" s="131"/>
    </row>
    <row r="21" spans="2:6" x14ac:dyDescent="0.2">
      <c r="B21" s="131"/>
      <c r="C21" s="131"/>
      <c r="D21" s="131"/>
      <c r="E21" s="131"/>
    </row>
    <row r="22" spans="2:6" x14ac:dyDescent="0.2">
      <c r="B22" s="131"/>
      <c r="C22" s="131"/>
      <c r="D22" s="131"/>
      <c r="E22" s="131"/>
    </row>
    <row r="23" spans="2:6" x14ac:dyDescent="0.2">
      <c r="B23" s="100"/>
      <c r="C23" s="131"/>
      <c r="D23" s="292" t="s">
        <v>64</v>
      </c>
      <c r="E23" s="292"/>
    </row>
    <row r="24" spans="2:6" ht="24" customHeight="1" x14ac:dyDescent="0.2">
      <c r="B24" s="100"/>
      <c r="C24" s="131"/>
      <c r="D24" s="292" t="s">
        <v>65</v>
      </c>
      <c r="E24" s="293"/>
      <c r="F24" s="160"/>
    </row>
    <row r="25" spans="2:6" x14ac:dyDescent="0.2">
      <c r="B25" s="131"/>
      <c r="C25" s="131"/>
      <c r="D25" s="292" t="s">
        <v>26</v>
      </c>
      <c r="E25" s="293"/>
      <c r="F25" s="160"/>
    </row>
    <row r="26" spans="2:6" x14ac:dyDescent="0.2">
      <c r="E26" s="160"/>
      <c r="F26" s="160"/>
    </row>
    <row r="27" spans="2:6" x14ac:dyDescent="0.2">
      <c r="E27" s="160"/>
      <c r="F27" s="160"/>
    </row>
    <row r="28" spans="2:6" x14ac:dyDescent="0.2">
      <c r="E28" s="160"/>
      <c r="F28" s="160"/>
    </row>
    <row r="29" spans="2:6" x14ac:dyDescent="0.2">
      <c r="E29" s="160"/>
      <c r="F29" s="181"/>
    </row>
    <row r="31" spans="2:6" x14ac:dyDescent="0.2">
      <c r="E31" s="160"/>
    </row>
    <row r="32" spans="2:6" x14ac:dyDescent="0.2">
      <c r="F32" s="160"/>
    </row>
  </sheetData>
  <mergeCells count="23">
    <mergeCell ref="D24:E24"/>
    <mergeCell ref="D25:E25"/>
    <mergeCell ref="M7:P7"/>
    <mergeCell ref="A15:P15"/>
    <mergeCell ref="A16:I16"/>
    <mergeCell ref="A5:P5"/>
    <mergeCell ref="D23:E23"/>
    <mergeCell ref="F7:F8"/>
    <mergeCell ref="G7:G8"/>
    <mergeCell ref="H7:H8"/>
    <mergeCell ref="I7:I8"/>
    <mergeCell ref="J7:L7"/>
    <mergeCell ref="A7:A8"/>
    <mergeCell ref="B7:B8"/>
    <mergeCell ref="C7:C8"/>
    <mergeCell ref="D7:D8"/>
    <mergeCell ref="E7:E8"/>
    <mergeCell ref="E1:I1"/>
    <mergeCell ref="E2:I2"/>
    <mergeCell ref="A3:D3"/>
    <mergeCell ref="E3:I3"/>
    <mergeCell ref="A2:D2"/>
    <mergeCell ref="A1:D1"/>
  </mergeCells>
  <phoneticPr fontId="2" type="noConversion"/>
  <pageMargins left="0.3" right="0.25" top="0.46" bottom="0.75" header="0.31" footer="0.5"/>
  <pageSetup paperSize="9" scale="73" fitToHeight="0" orientation="landscape" r:id="rId1"/>
  <headerFooter alignWithMargins="0">
    <oddFooter>&amp;R&amp;"Garamond,Normál"&amp;P/&amp;N. oldal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60C9-F0E5-4100-BBD1-916282516AA9}">
  <dimension ref="A1:P31"/>
  <sheetViews>
    <sheetView zoomScale="107" zoomScaleNormal="107" workbookViewId="0">
      <selection activeCell="B20" sqref="B20"/>
    </sheetView>
  </sheetViews>
  <sheetFormatPr defaultColWidth="9.109375" defaultRowHeight="10.199999999999999" x14ac:dyDescent="0.2"/>
  <cols>
    <col min="1" max="1" width="5.44140625" style="15" bestFit="1" customWidth="1"/>
    <col min="2" max="2" width="23" style="15" customWidth="1"/>
    <col min="3" max="3" width="14" style="15" customWidth="1"/>
    <col min="4" max="4" width="13.5546875" style="15" customWidth="1"/>
    <col min="5" max="5" width="8.5546875" style="15" bestFit="1" customWidth="1"/>
    <col min="6" max="6" width="12.33203125" style="15" customWidth="1"/>
    <col min="7" max="7" width="11.109375" style="15" bestFit="1" customWidth="1"/>
    <col min="8" max="8" width="10.109375" style="15" customWidth="1"/>
    <col min="9" max="9" width="7" style="15" customWidth="1"/>
    <col min="10" max="10" width="17.109375" style="15" customWidth="1"/>
    <col min="11" max="11" width="6.44140625" style="15" customWidth="1"/>
    <col min="12" max="16384" width="9.109375" style="15"/>
  </cols>
  <sheetData>
    <row r="1" spans="1:16" ht="12.9" customHeight="1" x14ac:dyDescent="0.2">
      <c r="B1" s="306" t="s">
        <v>2</v>
      </c>
      <c r="C1" s="307"/>
      <c r="D1" s="308" t="str">
        <f>Összesitő_nyilatkozat!C6</f>
        <v>Szuper Egyetem</v>
      </c>
      <c r="E1" s="308"/>
      <c r="F1" s="308"/>
      <c r="G1" s="308"/>
      <c r="H1" s="16"/>
      <c r="I1" s="16"/>
    </row>
    <row r="2" spans="1:16" ht="12.75" customHeight="1" x14ac:dyDescent="0.2">
      <c r="B2" s="306" t="s">
        <v>4</v>
      </c>
      <c r="C2" s="307"/>
      <c r="D2" s="308" t="str">
        <f>Összesitő_nyilatkozat!C7</f>
        <v>STARTUP-2025-HSUP-…....</v>
      </c>
      <c r="E2" s="308"/>
      <c r="F2" s="308"/>
      <c r="G2" s="308"/>
      <c r="H2" s="16"/>
      <c r="I2" s="16"/>
    </row>
    <row r="3" spans="1:16" ht="12.9" customHeight="1" x14ac:dyDescent="0.2">
      <c r="B3" s="306" t="s">
        <v>6</v>
      </c>
      <c r="C3" s="307"/>
      <c r="D3" s="308" t="str">
        <f>Összesitő_nyilatkozat!C8</f>
        <v>2025.02.01-2025.06.30.</v>
      </c>
      <c r="E3" s="308"/>
      <c r="F3" s="308"/>
      <c r="G3" s="308"/>
      <c r="H3" s="16"/>
      <c r="I3" s="16"/>
    </row>
    <row r="4" spans="1:16" x14ac:dyDescent="0.2">
      <c r="C4" s="17"/>
      <c r="D4" s="18"/>
      <c r="E4" s="18"/>
      <c r="F4" s="18"/>
      <c r="G4" s="18"/>
      <c r="H4" s="19"/>
      <c r="I4" s="19"/>
    </row>
    <row r="5" spans="1:16" ht="12.75" customHeight="1" x14ac:dyDescent="0.2">
      <c r="B5" s="278" t="s">
        <v>69</v>
      </c>
      <c r="C5" s="278"/>
      <c r="D5" s="278"/>
      <c r="E5" s="278"/>
      <c r="F5" s="278"/>
      <c r="G5" s="278"/>
      <c r="H5" s="122"/>
      <c r="I5" s="122"/>
      <c r="J5" s="122"/>
      <c r="K5" s="122"/>
    </row>
    <row r="6" spans="1:16" x14ac:dyDescent="0.2">
      <c r="C6" s="20"/>
      <c r="D6" s="20"/>
      <c r="E6" s="20"/>
      <c r="F6" s="20"/>
      <c r="G6" s="20"/>
      <c r="H6" s="20"/>
      <c r="I6" s="20"/>
    </row>
    <row r="7" spans="1:16" ht="58.5" customHeight="1" x14ac:dyDescent="0.2">
      <c r="A7" s="118" t="s">
        <v>70</v>
      </c>
      <c r="B7" s="119" t="s">
        <v>71</v>
      </c>
      <c r="C7" s="120" t="s">
        <v>72</v>
      </c>
      <c r="D7" s="120" t="s">
        <v>73</v>
      </c>
      <c r="E7" s="120" t="s">
        <v>37</v>
      </c>
      <c r="F7" s="120" t="s">
        <v>38</v>
      </c>
      <c r="G7" s="121" t="s">
        <v>74</v>
      </c>
    </row>
    <row r="8" spans="1:16" x14ac:dyDescent="0.2">
      <c r="A8" s="107">
        <v>1</v>
      </c>
      <c r="B8" s="185" t="s">
        <v>75</v>
      </c>
      <c r="C8" s="187" t="s">
        <v>76</v>
      </c>
      <c r="D8" s="187" t="s">
        <v>77</v>
      </c>
      <c r="E8" s="187">
        <v>45367</v>
      </c>
      <c r="F8" s="51" t="s">
        <v>78</v>
      </c>
      <c r="G8" s="188">
        <v>100000</v>
      </c>
    </row>
    <row r="9" spans="1:16" s="29" customFormat="1" ht="13.2" x14ac:dyDescent="0.25">
      <c r="A9" s="117">
        <v>2</v>
      </c>
      <c r="B9" s="185" t="s">
        <v>75</v>
      </c>
      <c r="C9" s="187" t="s">
        <v>76</v>
      </c>
      <c r="D9" s="187" t="s">
        <v>79</v>
      </c>
      <c r="E9" s="187">
        <v>45423</v>
      </c>
      <c r="F9" s="51" t="s">
        <v>80</v>
      </c>
      <c r="G9" s="188">
        <v>100000</v>
      </c>
      <c r="J9" s="173"/>
      <c r="K9" s="173"/>
      <c r="L9" s="173"/>
      <c r="M9" s="173"/>
      <c r="N9" s="173"/>
      <c r="O9" s="173"/>
      <c r="P9" s="173"/>
    </row>
    <row r="10" spans="1:16" s="29" customFormat="1" ht="13.2" x14ac:dyDescent="0.25">
      <c r="A10" s="107">
        <v>3</v>
      </c>
      <c r="B10" s="185"/>
      <c r="C10" s="223"/>
      <c r="D10" s="187"/>
      <c r="E10" s="187"/>
      <c r="F10" s="224"/>
      <c r="G10" s="188"/>
      <c r="J10" s="173"/>
      <c r="K10" s="173"/>
      <c r="L10" s="173"/>
      <c r="M10" s="173"/>
      <c r="N10" s="173"/>
      <c r="O10" s="173"/>
      <c r="P10" s="173"/>
    </row>
    <row r="11" spans="1:16" s="29" customFormat="1" ht="13.2" x14ac:dyDescent="0.25">
      <c r="A11" s="117">
        <v>4</v>
      </c>
      <c r="B11" s="185"/>
      <c r="C11" s="187"/>
      <c r="D11" s="187"/>
      <c r="E11" s="187"/>
      <c r="F11" s="51"/>
      <c r="G11" s="188"/>
      <c r="J11" s="173"/>
      <c r="K11" s="173"/>
      <c r="L11" s="173"/>
      <c r="M11" s="173"/>
      <c r="N11" s="173"/>
      <c r="O11" s="173"/>
      <c r="P11" s="173"/>
    </row>
    <row r="12" spans="1:16" s="29" customFormat="1" ht="13.2" x14ac:dyDescent="0.25">
      <c r="A12" s="107">
        <v>5</v>
      </c>
      <c r="B12" s="185"/>
      <c r="C12" s="187"/>
      <c r="D12" s="187"/>
      <c r="E12" s="187"/>
      <c r="F12" s="51"/>
      <c r="G12" s="188"/>
      <c r="J12" s="173"/>
      <c r="K12" s="173"/>
      <c r="L12" s="173"/>
      <c r="M12" s="173"/>
      <c r="N12" s="173"/>
      <c r="O12" s="173"/>
      <c r="P12" s="173"/>
    </row>
    <row r="13" spans="1:16" s="29" customFormat="1" ht="13.2" x14ac:dyDescent="0.25">
      <c r="A13" s="117">
        <v>6</v>
      </c>
      <c r="B13" s="185"/>
      <c r="C13" s="187"/>
      <c r="D13" s="187"/>
      <c r="E13" s="187"/>
      <c r="F13" s="51"/>
      <c r="G13" s="188"/>
      <c r="J13" s="173"/>
      <c r="K13" s="173"/>
      <c r="L13" s="173"/>
      <c r="M13" s="173"/>
      <c r="N13" s="173"/>
      <c r="O13" s="173"/>
      <c r="P13" s="173"/>
    </row>
    <row r="14" spans="1:16" s="29" customFormat="1" ht="13.2" x14ac:dyDescent="0.25">
      <c r="A14" s="107">
        <v>7</v>
      </c>
      <c r="B14" s="185"/>
      <c r="C14" s="187"/>
      <c r="D14" s="187"/>
      <c r="E14" s="187"/>
      <c r="F14" s="51"/>
      <c r="G14" s="188"/>
      <c r="J14" s="173"/>
      <c r="K14" s="173"/>
      <c r="L14" s="173"/>
      <c r="M14" s="173"/>
      <c r="N14" s="173"/>
      <c r="O14" s="173"/>
      <c r="P14" s="173"/>
    </row>
    <row r="15" spans="1:16" s="29" customFormat="1" ht="13.2" x14ac:dyDescent="0.25">
      <c r="A15" s="117" t="s">
        <v>81</v>
      </c>
      <c r="B15" s="185"/>
      <c r="C15" s="187"/>
      <c r="D15" s="187"/>
      <c r="E15" s="187"/>
      <c r="F15" s="51"/>
      <c r="G15" s="188"/>
      <c r="L15" s="58"/>
    </row>
    <row r="16" spans="1:16" ht="13.5" customHeight="1" thickBot="1" x14ac:dyDescent="0.25">
      <c r="A16" s="196"/>
      <c r="B16" s="197"/>
      <c r="C16" s="197"/>
      <c r="D16" s="197"/>
      <c r="E16" s="197"/>
      <c r="F16" s="197"/>
      <c r="G16" s="198"/>
    </row>
    <row r="17" spans="1:11" ht="10.8" thickBot="1" x14ac:dyDescent="0.25">
      <c r="A17" s="196"/>
      <c r="B17" s="305" t="s">
        <v>22</v>
      </c>
      <c r="C17" s="305"/>
      <c r="D17" s="305"/>
      <c r="E17" s="305"/>
      <c r="F17" s="305"/>
      <c r="G17" s="199">
        <f t="shared" ref="G17" si="0">SUM(G8:G15)</f>
        <v>200000</v>
      </c>
    </row>
    <row r="18" spans="1:11" x14ac:dyDescent="0.2">
      <c r="C18" s="22"/>
      <c r="D18" s="22"/>
      <c r="E18" s="22"/>
      <c r="F18" s="22"/>
      <c r="G18" s="22"/>
      <c r="H18" s="22"/>
      <c r="I18" s="22"/>
    </row>
    <row r="19" spans="1:11" ht="10.5" customHeight="1" x14ac:dyDescent="0.2"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10.5" customHeight="1" x14ac:dyDescent="0.2">
      <c r="B20" s="234" t="s">
        <v>23</v>
      </c>
      <c r="C20" s="131"/>
      <c r="D20" s="131"/>
      <c r="E20" s="131"/>
      <c r="F20" s="60"/>
      <c r="G20" s="60"/>
      <c r="H20" s="60"/>
      <c r="I20" s="60"/>
      <c r="J20" s="60"/>
      <c r="K20" s="60"/>
    </row>
    <row r="21" spans="1:11" ht="10.5" customHeight="1" x14ac:dyDescent="0.2">
      <c r="B21" s="131"/>
      <c r="C21" s="131"/>
      <c r="D21" s="131"/>
      <c r="E21" s="131"/>
      <c r="F21" s="60"/>
      <c r="G21" s="60"/>
      <c r="H21" s="60"/>
      <c r="I21" s="60"/>
      <c r="J21" s="60"/>
      <c r="K21" s="60"/>
    </row>
    <row r="22" spans="1:11" x14ac:dyDescent="0.2">
      <c r="B22" s="131"/>
      <c r="C22" s="131"/>
      <c r="D22" s="131"/>
      <c r="E22" s="131"/>
    </row>
    <row r="23" spans="1:11" x14ac:dyDescent="0.2">
      <c r="B23" s="100"/>
      <c r="C23" s="131"/>
      <c r="D23" s="292" t="s">
        <v>64</v>
      </c>
      <c r="E23" s="292"/>
      <c r="F23" s="52"/>
      <c r="G23" s="19"/>
      <c r="H23" s="19"/>
      <c r="I23" s="19"/>
    </row>
    <row r="24" spans="1:11" ht="27.9" customHeight="1" x14ac:dyDescent="0.2">
      <c r="B24" s="100"/>
      <c r="C24" s="131"/>
      <c r="D24" s="292" t="s">
        <v>65</v>
      </c>
      <c r="E24" s="293"/>
      <c r="F24" s="176"/>
      <c r="G24" s="22"/>
      <c r="H24" s="22"/>
      <c r="I24" s="54"/>
    </row>
    <row r="25" spans="1:11" ht="12" customHeight="1" x14ac:dyDescent="0.2">
      <c r="B25" s="131"/>
      <c r="C25" s="131"/>
      <c r="D25" s="292" t="s">
        <v>26</v>
      </c>
      <c r="E25" s="293"/>
      <c r="F25" s="160"/>
      <c r="H25" s="57"/>
      <c r="I25" s="19"/>
    </row>
    <row r="26" spans="1:11" ht="12" x14ac:dyDescent="0.25">
      <c r="B26" s="186"/>
      <c r="C26" s="130"/>
      <c r="D26" s="294"/>
      <c r="E26" s="295"/>
      <c r="F26" s="177"/>
      <c r="G26" s="19"/>
      <c r="H26" s="53"/>
      <c r="I26" s="22"/>
    </row>
    <row r="27" spans="1:11" ht="12" x14ac:dyDescent="0.2">
      <c r="B27" s="130"/>
      <c r="C27" s="130"/>
      <c r="D27" s="294"/>
      <c r="E27" s="295"/>
      <c r="F27" s="160"/>
      <c r="I27" s="22"/>
    </row>
    <row r="28" spans="1:11" x14ac:dyDescent="0.2">
      <c r="E28" s="160"/>
      <c r="F28" s="160"/>
      <c r="H28" s="45"/>
      <c r="I28" s="19"/>
    </row>
    <row r="29" spans="1:11" x14ac:dyDescent="0.2">
      <c r="B29" s="20"/>
      <c r="E29" s="160"/>
      <c r="F29" s="181"/>
      <c r="G29" s="45"/>
      <c r="I29" s="22"/>
    </row>
    <row r="30" spans="1:11" x14ac:dyDescent="0.2">
      <c r="B30" s="20"/>
    </row>
    <row r="31" spans="1:11" x14ac:dyDescent="0.2">
      <c r="E31" s="160"/>
      <c r="F31" s="160"/>
    </row>
  </sheetData>
  <mergeCells count="13">
    <mergeCell ref="D25:E25"/>
    <mergeCell ref="D26:E26"/>
    <mergeCell ref="D27:E27"/>
    <mergeCell ref="D23:E23"/>
    <mergeCell ref="D24:E24"/>
    <mergeCell ref="B17:F17"/>
    <mergeCell ref="B5:G5"/>
    <mergeCell ref="B1:C1"/>
    <mergeCell ref="B2:C2"/>
    <mergeCell ref="B3:C3"/>
    <mergeCell ref="D1:G1"/>
    <mergeCell ref="D2:G2"/>
    <mergeCell ref="D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EA1C-DF77-4F45-842C-FCAFB26CBC5A}">
  <dimension ref="A1:P31"/>
  <sheetViews>
    <sheetView zoomScale="98" zoomScaleNormal="98" workbookViewId="0">
      <selection activeCell="B20" sqref="B20"/>
    </sheetView>
  </sheetViews>
  <sheetFormatPr defaultColWidth="9.109375" defaultRowHeight="10.199999999999999" x14ac:dyDescent="0.2"/>
  <cols>
    <col min="1" max="1" width="5.44140625" style="15" bestFit="1" customWidth="1"/>
    <col min="2" max="2" width="23" style="15" customWidth="1"/>
    <col min="3" max="3" width="14" style="15" customWidth="1"/>
    <col min="4" max="4" width="13.5546875" style="15" customWidth="1"/>
    <col min="5" max="5" width="8.5546875" style="15" bestFit="1" customWidth="1"/>
    <col min="6" max="6" width="12.33203125" style="15" customWidth="1"/>
    <col min="7" max="7" width="11.109375" style="15" bestFit="1" customWidth="1"/>
    <col min="8" max="8" width="10.109375" style="15" customWidth="1"/>
    <col min="9" max="9" width="7" style="15" customWidth="1"/>
    <col min="10" max="10" width="17.109375" style="15" customWidth="1"/>
    <col min="11" max="11" width="6.44140625" style="15" customWidth="1"/>
    <col min="12" max="16384" width="9.109375" style="15"/>
  </cols>
  <sheetData>
    <row r="1" spans="1:16" ht="12.9" customHeight="1" x14ac:dyDescent="0.2">
      <c r="B1" s="306" t="s">
        <v>2</v>
      </c>
      <c r="C1" s="307"/>
      <c r="D1" s="308" t="str">
        <f>Összesitő_nyilatkozat!C6</f>
        <v>Szuper Egyetem</v>
      </c>
      <c r="E1" s="308"/>
      <c r="F1" s="308"/>
      <c r="G1" s="308"/>
      <c r="H1" s="16"/>
      <c r="I1" s="16"/>
    </row>
    <row r="2" spans="1:16" ht="12.75" customHeight="1" x14ac:dyDescent="0.2">
      <c r="B2" s="306" t="s">
        <v>4</v>
      </c>
      <c r="C2" s="307"/>
      <c r="D2" s="308" t="str">
        <f>Összesitő_nyilatkozat!C7</f>
        <v>STARTUP-2025-HSUP-…....</v>
      </c>
      <c r="E2" s="308"/>
      <c r="F2" s="308"/>
      <c r="G2" s="308"/>
      <c r="H2" s="16"/>
      <c r="I2" s="16"/>
    </row>
    <row r="3" spans="1:16" ht="12.9" customHeight="1" x14ac:dyDescent="0.2">
      <c r="B3" s="306" t="s">
        <v>6</v>
      </c>
      <c r="C3" s="307"/>
      <c r="D3" s="308" t="str">
        <f>Összesitő_nyilatkozat!C8</f>
        <v>2025.02.01-2025.06.30.</v>
      </c>
      <c r="E3" s="308"/>
      <c r="F3" s="308"/>
      <c r="G3" s="308"/>
      <c r="H3" s="16"/>
      <c r="I3" s="16"/>
    </row>
    <row r="4" spans="1:16" x14ac:dyDescent="0.2">
      <c r="C4" s="17"/>
      <c r="D4" s="18"/>
      <c r="E4" s="18"/>
      <c r="F4" s="18"/>
      <c r="G4" s="18"/>
      <c r="H4" s="19"/>
      <c r="I4" s="19"/>
    </row>
    <row r="5" spans="1:16" ht="12.75" customHeight="1" x14ac:dyDescent="0.2">
      <c r="B5" s="278" t="s">
        <v>82</v>
      </c>
      <c r="C5" s="278"/>
      <c r="D5" s="278"/>
      <c r="E5" s="278"/>
      <c r="F5" s="278"/>
      <c r="G5" s="278"/>
      <c r="H5" s="122"/>
      <c r="I5" s="122"/>
      <c r="J5" s="122"/>
      <c r="K5" s="122"/>
    </row>
    <row r="6" spans="1:16" x14ac:dyDescent="0.2">
      <c r="C6" s="20"/>
      <c r="D6" s="20"/>
      <c r="E6" s="20"/>
      <c r="F6" s="20"/>
      <c r="G6" s="20"/>
      <c r="H6" s="20"/>
      <c r="I6" s="20"/>
    </row>
    <row r="7" spans="1:16" ht="58.5" customHeight="1" x14ac:dyDescent="0.2">
      <c r="A7" s="118" t="s">
        <v>70</v>
      </c>
      <c r="B7" s="119" t="s">
        <v>71</v>
      </c>
      <c r="C7" s="120" t="s">
        <v>72</v>
      </c>
      <c r="D7" s="120" t="s">
        <v>73</v>
      </c>
      <c r="E7" s="120" t="s">
        <v>37</v>
      </c>
      <c r="F7" s="120" t="s">
        <v>38</v>
      </c>
      <c r="G7" s="121" t="s">
        <v>74</v>
      </c>
    </row>
    <row r="8" spans="1:16" ht="20.399999999999999" x14ac:dyDescent="0.2">
      <c r="A8" s="107">
        <v>1</v>
      </c>
      <c r="B8" s="185" t="s">
        <v>75</v>
      </c>
      <c r="C8" s="223" t="s">
        <v>83</v>
      </c>
      <c r="D8" s="187" t="s">
        <v>84</v>
      </c>
      <c r="E8" s="187">
        <v>45489</v>
      </c>
      <c r="F8" s="51" t="s">
        <v>85</v>
      </c>
      <c r="G8" s="188">
        <v>1000000</v>
      </c>
    </row>
    <row r="9" spans="1:16" s="29" customFormat="1" ht="13.2" x14ac:dyDescent="0.25">
      <c r="A9" s="107">
        <v>2</v>
      </c>
      <c r="B9" s="185"/>
      <c r="C9" s="187"/>
      <c r="D9" s="187"/>
      <c r="E9" s="187"/>
      <c r="F9" s="51"/>
      <c r="G9" s="188"/>
      <c r="J9" s="173"/>
      <c r="K9" s="173"/>
      <c r="L9" s="173"/>
      <c r="M9" s="173"/>
      <c r="N9" s="173"/>
      <c r="O9" s="173"/>
      <c r="P9" s="173"/>
    </row>
    <row r="10" spans="1:16" s="29" customFormat="1" ht="13.2" x14ac:dyDescent="0.25">
      <c r="A10" s="107">
        <v>3</v>
      </c>
      <c r="B10" s="185"/>
      <c r="C10" s="223"/>
      <c r="D10" s="187"/>
      <c r="E10" s="187"/>
      <c r="F10" s="224"/>
      <c r="G10" s="188"/>
      <c r="J10" s="173"/>
      <c r="K10" s="173"/>
      <c r="L10" s="173"/>
      <c r="M10" s="173"/>
      <c r="N10" s="173"/>
      <c r="O10" s="173"/>
      <c r="P10" s="173"/>
    </row>
    <row r="11" spans="1:16" s="29" customFormat="1" ht="13.2" x14ac:dyDescent="0.25">
      <c r="A11" s="107">
        <v>4</v>
      </c>
      <c r="B11" s="185"/>
      <c r="C11" s="187"/>
      <c r="D11" s="187"/>
      <c r="E11" s="187"/>
      <c r="F11" s="51"/>
      <c r="G11" s="188"/>
      <c r="J11" s="173"/>
      <c r="K11" s="173"/>
      <c r="L11" s="173"/>
      <c r="M11" s="173"/>
      <c r="N11" s="173"/>
      <c r="O11" s="173"/>
      <c r="P11" s="173"/>
    </row>
    <row r="12" spans="1:16" s="29" customFormat="1" ht="13.2" x14ac:dyDescent="0.25">
      <c r="A12" s="107">
        <v>5</v>
      </c>
      <c r="B12" s="185"/>
      <c r="C12" s="187"/>
      <c r="D12" s="187"/>
      <c r="E12" s="187"/>
      <c r="F12" s="51"/>
      <c r="G12" s="188"/>
      <c r="J12" s="173"/>
      <c r="K12" s="173"/>
      <c r="L12" s="173"/>
      <c r="M12" s="173"/>
      <c r="N12" s="173"/>
      <c r="O12" s="173"/>
      <c r="P12" s="173"/>
    </row>
    <row r="13" spans="1:16" s="29" customFormat="1" ht="13.2" x14ac:dyDescent="0.25">
      <c r="A13" s="107">
        <v>6</v>
      </c>
      <c r="B13" s="185"/>
      <c r="C13" s="187"/>
      <c r="D13" s="187"/>
      <c r="E13" s="187"/>
      <c r="F13" s="51"/>
      <c r="G13" s="188"/>
      <c r="J13" s="173"/>
      <c r="K13" s="173"/>
      <c r="L13" s="173"/>
      <c r="M13" s="173"/>
      <c r="N13" s="173"/>
      <c r="O13" s="173"/>
      <c r="P13" s="173"/>
    </row>
    <row r="14" spans="1:16" s="29" customFormat="1" ht="13.2" x14ac:dyDescent="0.25">
      <c r="A14" s="107">
        <v>7</v>
      </c>
      <c r="B14" s="185"/>
      <c r="C14" s="187"/>
      <c r="D14" s="187"/>
      <c r="E14" s="187"/>
      <c r="F14" s="51"/>
      <c r="G14" s="188"/>
      <c r="J14" s="173"/>
      <c r="K14" s="173"/>
      <c r="L14" s="173"/>
      <c r="M14" s="173"/>
      <c r="N14" s="173"/>
      <c r="O14" s="173"/>
      <c r="P14" s="173"/>
    </row>
    <row r="15" spans="1:16" s="29" customFormat="1" ht="13.2" x14ac:dyDescent="0.25">
      <c r="A15" s="107" t="s">
        <v>81</v>
      </c>
      <c r="B15" s="185"/>
      <c r="C15" s="187"/>
      <c r="D15" s="187"/>
      <c r="E15" s="187"/>
      <c r="F15" s="51"/>
      <c r="G15" s="188"/>
      <c r="L15" s="58"/>
    </row>
    <row r="16" spans="1:16" ht="13.5" customHeight="1" thickBot="1" x14ac:dyDescent="0.25">
      <c r="A16" s="196"/>
      <c r="B16" s="197"/>
      <c r="C16" s="197"/>
      <c r="D16" s="197"/>
      <c r="E16" s="197"/>
      <c r="F16" s="197"/>
      <c r="G16" s="198"/>
    </row>
    <row r="17" spans="1:11" ht="10.8" thickBot="1" x14ac:dyDescent="0.25">
      <c r="A17" s="196"/>
      <c r="B17" s="305" t="s">
        <v>22</v>
      </c>
      <c r="C17" s="305"/>
      <c r="D17" s="305"/>
      <c r="E17" s="305"/>
      <c r="F17" s="305"/>
      <c r="G17" s="199">
        <f t="shared" ref="G17" si="0">SUM(G8:G15)</f>
        <v>1000000</v>
      </c>
    </row>
    <row r="18" spans="1:11" x14ac:dyDescent="0.2">
      <c r="C18" s="22"/>
      <c r="D18" s="22"/>
      <c r="E18" s="22"/>
      <c r="F18" s="22"/>
      <c r="G18" s="22"/>
      <c r="H18" s="22"/>
      <c r="I18" s="22"/>
    </row>
    <row r="19" spans="1:11" ht="10.5" customHeight="1" x14ac:dyDescent="0.2"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10.5" customHeight="1" x14ac:dyDescent="0.2">
      <c r="B20" s="234" t="s">
        <v>23</v>
      </c>
      <c r="C20" s="131"/>
      <c r="D20" s="131"/>
      <c r="E20" s="131"/>
      <c r="F20" s="60"/>
      <c r="G20" s="60"/>
      <c r="H20" s="60"/>
      <c r="I20" s="60"/>
      <c r="J20" s="60"/>
      <c r="K20" s="60"/>
    </row>
    <row r="21" spans="1:11" ht="10.5" customHeight="1" x14ac:dyDescent="0.2">
      <c r="B21" s="131"/>
      <c r="C21" s="131"/>
      <c r="D21" s="131"/>
      <c r="E21" s="131"/>
      <c r="F21" s="60"/>
      <c r="G21" s="60"/>
      <c r="H21" s="60"/>
      <c r="I21" s="60"/>
      <c r="J21" s="60"/>
      <c r="K21" s="60"/>
    </row>
    <row r="22" spans="1:11" x14ac:dyDescent="0.2">
      <c r="B22" s="131"/>
      <c r="C22" s="131"/>
      <c r="D22" s="131"/>
      <c r="E22" s="131"/>
    </row>
    <row r="23" spans="1:11" x14ac:dyDescent="0.2">
      <c r="B23" s="100"/>
      <c r="C23" s="131"/>
      <c r="D23" s="292" t="s">
        <v>64</v>
      </c>
      <c r="E23" s="292"/>
      <c r="F23" s="52"/>
      <c r="G23" s="19"/>
      <c r="H23" s="19"/>
      <c r="I23" s="19"/>
    </row>
    <row r="24" spans="1:11" ht="27.9" customHeight="1" x14ac:dyDescent="0.2">
      <c r="B24" s="100"/>
      <c r="C24" s="131"/>
      <c r="D24" s="292" t="s">
        <v>65</v>
      </c>
      <c r="E24" s="293"/>
      <c r="F24" s="176"/>
      <c r="G24" s="22"/>
      <c r="H24" s="22"/>
      <c r="I24" s="54"/>
    </row>
    <row r="25" spans="1:11" ht="12" customHeight="1" x14ac:dyDescent="0.2">
      <c r="B25" s="131"/>
      <c r="C25" s="131"/>
      <c r="D25" s="292" t="s">
        <v>26</v>
      </c>
      <c r="E25" s="293"/>
      <c r="F25" s="160"/>
      <c r="H25" s="57"/>
      <c r="I25" s="19"/>
    </row>
    <row r="26" spans="1:11" ht="12" x14ac:dyDescent="0.25">
      <c r="B26" s="186"/>
      <c r="C26" s="130"/>
      <c r="D26" s="294"/>
      <c r="E26" s="295"/>
      <c r="F26" s="177"/>
      <c r="G26" s="19"/>
      <c r="H26" s="53"/>
      <c r="I26" s="22"/>
    </row>
    <row r="27" spans="1:11" ht="12" x14ac:dyDescent="0.2">
      <c r="B27" s="130"/>
      <c r="C27" s="130"/>
      <c r="D27" s="294"/>
      <c r="E27" s="295"/>
      <c r="F27" s="160"/>
      <c r="I27" s="22"/>
    </row>
    <row r="28" spans="1:11" x14ac:dyDescent="0.2">
      <c r="E28" s="160"/>
      <c r="F28" s="160"/>
      <c r="H28" s="45"/>
      <c r="I28" s="19"/>
    </row>
    <row r="29" spans="1:11" x14ac:dyDescent="0.2">
      <c r="B29" s="20"/>
      <c r="E29" s="160"/>
      <c r="F29" s="181"/>
      <c r="G29" s="45"/>
      <c r="I29" s="22"/>
    </row>
    <row r="30" spans="1:11" x14ac:dyDescent="0.2">
      <c r="B30" s="20"/>
    </row>
    <row r="31" spans="1:11" x14ac:dyDescent="0.2">
      <c r="E31" s="160"/>
      <c r="F31" s="160"/>
    </row>
  </sheetData>
  <mergeCells count="13">
    <mergeCell ref="B1:C1"/>
    <mergeCell ref="D1:G1"/>
    <mergeCell ref="B2:C2"/>
    <mergeCell ref="D2:G2"/>
    <mergeCell ref="B3:C3"/>
    <mergeCell ref="D3:G3"/>
    <mergeCell ref="D27:E27"/>
    <mergeCell ref="B5:G5"/>
    <mergeCell ref="B17:F17"/>
    <mergeCell ref="D23:E23"/>
    <mergeCell ref="D24:E24"/>
    <mergeCell ref="D25:E25"/>
    <mergeCell ref="D26:E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opLeftCell="A5" zoomScale="102" zoomScaleNormal="102" workbookViewId="0">
      <selection activeCell="L33" sqref="L33"/>
    </sheetView>
  </sheetViews>
  <sheetFormatPr defaultColWidth="9.109375" defaultRowHeight="10.199999999999999" x14ac:dyDescent="0.2"/>
  <cols>
    <col min="1" max="1" width="6.44140625" style="15" bestFit="1" customWidth="1"/>
    <col min="2" max="2" width="10.88671875" style="15" customWidth="1"/>
    <col min="3" max="3" width="8.5546875" style="15" customWidth="1"/>
    <col min="4" max="4" width="27.109375" style="15" bestFit="1" customWidth="1"/>
    <col min="5" max="10" width="8.5546875" style="15" customWidth="1"/>
    <col min="11" max="11" width="10.44140625" style="15" bestFit="1" customWidth="1"/>
    <col min="12" max="12" width="10.109375" style="15" customWidth="1"/>
    <col min="13" max="13" width="9" style="15" customWidth="1"/>
    <col min="14" max="14" width="10.109375" style="15" customWidth="1"/>
    <col min="15" max="15" width="7" style="15" customWidth="1"/>
    <col min="16" max="16" width="10.109375" style="15" customWidth="1"/>
    <col min="17" max="17" width="10.109375" style="15" bestFit="1" customWidth="1"/>
    <col min="18" max="18" width="10.109375" style="15" customWidth="1"/>
    <col min="19" max="19" width="9.109375" style="15" customWidth="1"/>
    <col min="20" max="16384" width="9.109375" style="15"/>
  </cols>
  <sheetData>
    <row r="1" spans="1:25" ht="20.399999999999999" customHeight="1" x14ac:dyDescent="0.2">
      <c r="A1" s="311" t="s">
        <v>2</v>
      </c>
      <c r="B1" s="312"/>
      <c r="C1" s="313"/>
      <c r="D1" s="309" t="str">
        <f>Összesitő_nyilatkozat!C6</f>
        <v>Szuper Egyetem</v>
      </c>
      <c r="E1" s="309"/>
      <c r="F1" s="309"/>
      <c r="G1" s="309"/>
      <c r="H1" s="140"/>
      <c r="I1" s="140"/>
      <c r="J1" s="140"/>
      <c r="K1" s="315"/>
      <c r="L1" s="315"/>
      <c r="M1" s="315"/>
      <c r="N1" s="315"/>
      <c r="O1" s="315"/>
      <c r="P1" s="315"/>
      <c r="Q1" s="16"/>
      <c r="R1" s="16"/>
    </row>
    <row r="2" spans="1:25" ht="18" customHeight="1" x14ac:dyDescent="0.2">
      <c r="A2" s="306" t="s">
        <v>4</v>
      </c>
      <c r="B2" s="307"/>
      <c r="C2" s="314"/>
      <c r="D2" s="309" t="str">
        <f>Összesitő_nyilatkozat!C7</f>
        <v>STARTUP-2025-HSUP-…....</v>
      </c>
      <c r="E2" s="309"/>
      <c r="F2" s="309"/>
      <c r="G2" s="309"/>
      <c r="H2" s="141"/>
      <c r="I2" s="141"/>
      <c r="J2" s="141"/>
      <c r="K2" s="315"/>
      <c r="L2" s="315"/>
      <c r="M2" s="315"/>
      <c r="N2" s="315"/>
      <c r="O2" s="315"/>
      <c r="P2" s="315"/>
      <c r="Q2" s="16"/>
      <c r="R2" s="16"/>
    </row>
    <row r="3" spans="1:25" ht="23.1" customHeight="1" x14ac:dyDescent="0.2">
      <c r="A3" s="306" t="s">
        <v>6</v>
      </c>
      <c r="B3" s="307"/>
      <c r="C3" s="314"/>
      <c r="D3" s="310" t="str">
        <f>Összesitő_nyilatkozat!C8</f>
        <v>2025.02.01-2025.06.30.</v>
      </c>
      <c r="E3" s="309"/>
      <c r="F3" s="309"/>
      <c r="G3" s="309"/>
      <c r="H3" s="141"/>
      <c r="I3" s="141"/>
      <c r="J3" s="141"/>
      <c r="K3" s="316"/>
      <c r="L3" s="316"/>
      <c r="M3" s="316"/>
      <c r="N3" s="316"/>
      <c r="O3" s="316"/>
      <c r="P3" s="316"/>
      <c r="Q3" s="16"/>
      <c r="R3" s="16"/>
    </row>
    <row r="4" spans="1:25" x14ac:dyDescent="0.2">
      <c r="B4" s="17"/>
      <c r="C4" s="18"/>
      <c r="D4" s="18"/>
      <c r="E4" s="18"/>
      <c r="F4" s="18"/>
      <c r="G4" s="18"/>
      <c r="H4" s="18"/>
      <c r="I4" s="18"/>
      <c r="J4" s="18"/>
      <c r="K4" s="18"/>
      <c r="L4" s="19"/>
      <c r="M4" s="19"/>
      <c r="N4" s="19"/>
      <c r="O4" s="19"/>
      <c r="Q4" s="19"/>
      <c r="R4" s="19"/>
    </row>
    <row r="5" spans="1:25" ht="12.75" customHeight="1" x14ac:dyDescent="0.2">
      <c r="A5" s="278" t="s">
        <v>86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</row>
    <row r="6" spans="1:25" ht="10.8" thickBot="1" x14ac:dyDescent="0.25"/>
    <row r="7" spans="1:25" ht="11.1" customHeight="1" thickBot="1" x14ac:dyDescent="0.25">
      <c r="A7" s="20"/>
      <c r="B7" s="20"/>
      <c r="C7" s="20"/>
      <c r="D7" s="20"/>
      <c r="E7" s="20"/>
      <c r="F7" s="20"/>
      <c r="G7" s="320" t="s">
        <v>87</v>
      </c>
      <c r="H7" s="321"/>
      <c r="I7" s="321"/>
      <c r="J7" s="317"/>
      <c r="K7" s="317"/>
      <c r="L7" s="317"/>
      <c r="M7" s="317" t="s">
        <v>88</v>
      </c>
      <c r="N7" s="317" t="s">
        <v>87</v>
      </c>
      <c r="O7" s="317"/>
      <c r="P7" s="317"/>
      <c r="Q7" s="317"/>
      <c r="R7" s="322" t="s">
        <v>89</v>
      </c>
      <c r="S7" s="322" t="s">
        <v>90</v>
      </c>
      <c r="T7" s="317" t="s">
        <v>91</v>
      </c>
      <c r="U7" s="317"/>
      <c r="V7" s="317" t="s">
        <v>92</v>
      </c>
      <c r="W7" s="317"/>
      <c r="X7" s="317" t="s">
        <v>93</v>
      </c>
      <c r="Y7" s="318"/>
    </row>
    <row r="8" spans="1:25" ht="82.2" thickBot="1" x14ac:dyDescent="0.25">
      <c r="A8" s="61" t="s">
        <v>94</v>
      </c>
      <c r="B8" s="91" t="s">
        <v>95</v>
      </c>
      <c r="C8" s="62" t="s">
        <v>96</v>
      </c>
      <c r="D8" s="62" t="s">
        <v>73</v>
      </c>
      <c r="E8" s="62" t="s">
        <v>72</v>
      </c>
      <c r="F8" s="92" t="s">
        <v>97</v>
      </c>
      <c r="G8" s="21" t="s">
        <v>98</v>
      </c>
      <c r="H8" s="93" t="s">
        <v>99</v>
      </c>
      <c r="I8" s="93" t="s">
        <v>100</v>
      </c>
      <c r="J8" s="93" t="s">
        <v>101</v>
      </c>
      <c r="K8" s="93" t="s">
        <v>102</v>
      </c>
      <c r="L8" s="93" t="s">
        <v>103</v>
      </c>
      <c r="M8" s="319"/>
      <c r="N8" s="93" t="s">
        <v>104</v>
      </c>
      <c r="O8" s="93" t="s">
        <v>105</v>
      </c>
      <c r="P8" s="93" t="s">
        <v>106</v>
      </c>
      <c r="Q8" s="93" t="s">
        <v>107</v>
      </c>
      <c r="R8" s="323"/>
      <c r="S8" s="323"/>
      <c r="T8" s="94" t="s">
        <v>108</v>
      </c>
      <c r="U8" s="94" t="s">
        <v>38</v>
      </c>
      <c r="V8" s="94" t="s">
        <v>108</v>
      </c>
      <c r="W8" s="94" t="s">
        <v>38</v>
      </c>
      <c r="X8" s="94" t="s">
        <v>108</v>
      </c>
      <c r="Y8" s="95" t="s">
        <v>38</v>
      </c>
    </row>
    <row r="9" spans="1:25" ht="10.5" customHeight="1" x14ac:dyDescent="0.2">
      <c r="A9" s="70" t="s">
        <v>47</v>
      </c>
      <c r="B9" s="206" t="s">
        <v>109</v>
      </c>
      <c r="C9" s="206" t="s">
        <v>110</v>
      </c>
      <c r="D9" s="207" t="s">
        <v>111</v>
      </c>
      <c r="E9" s="208" t="s">
        <v>112</v>
      </c>
      <c r="F9" s="209">
        <v>0.25</v>
      </c>
      <c r="G9" s="210">
        <v>400000</v>
      </c>
      <c r="H9" s="66">
        <f>SUM(G9)</f>
        <v>400000</v>
      </c>
      <c r="I9" s="133">
        <f>H9*F9</f>
        <v>100000</v>
      </c>
      <c r="J9" s="213">
        <v>10</v>
      </c>
      <c r="K9" s="214">
        <v>15</v>
      </c>
      <c r="L9" s="167">
        <f>SUM(J9:K9)</f>
        <v>25</v>
      </c>
      <c r="M9" s="168">
        <f>L9*F9</f>
        <v>6.25</v>
      </c>
      <c r="N9" s="216">
        <f>G9*0.13</f>
        <v>52000</v>
      </c>
      <c r="O9" s="217">
        <v>0</v>
      </c>
      <c r="P9" s="218">
        <v>0</v>
      </c>
      <c r="Q9" s="68">
        <f t="shared" ref="Q9:Q18" si="0">SUM(N9:P9)</f>
        <v>52000</v>
      </c>
      <c r="R9" s="67">
        <f t="shared" ref="R9:R18" si="1">Q9*F9</f>
        <v>13000</v>
      </c>
      <c r="S9" s="69">
        <f t="shared" ref="S9:S18" si="2">I9+R9+M9</f>
        <v>113006.25</v>
      </c>
      <c r="T9" s="220">
        <v>45356</v>
      </c>
      <c r="U9" s="208" t="s">
        <v>113</v>
      </c>
      <c r="V9" s="221">
        <v>45363</v>
      </c>
      <c r="W9" s="208" t="s">
        <v>113</v>
      </c>
      <c r="X9" s="207" t="s">
        <v>114</v>
      </c>
      <c r="Y9" s="207" t="s">
        <v>114</v>
      </c>
    </row>
    <row r="10" spans="1:25" ht="20.399999999999999" x14ac:dyDescent="0.2">
      <c r="A10" s="70" t="s">
        <v>53</v>
      </c>
      <c r="B10" s="206" t="s">
        <v>115</v>
      </c>
      <c r="C10" s="206" t="s">
        <v>116</v>
      </c>
      <c r="D10" s="207" t="s">
        <v>111</v>
      </c>
      <c r="E10" s="206" t="s">
        <v>112</v>
      </c>
      <c r="F10" s="211">
        <v>1</v>
      </c>
      <c r="G10" s="212">
        <v>100000</v>
      </c>
      <c r="H10" s="66">
        <f t="shared" ref="H10:H18" si="3">SUM(G10)</f>
        <v>100000</v>
      </c>
      <c r="I10" s="133">
        <f t="shared" ref="I10:I18" si="4">H10*F10</f>
        <v>100000</v>
      </c>
      <c r="J10" s="215">
        <v>0</v>
      </c>
      <c r="K10" s="215">
        <v>0</v>
      </c>
      <c r="L10" s="167">
        <f t="shared" ref="L10:L18" si="5">SUM(J10:K10)</f>
        <v>0</v>
      </c>
      <c r="M10" s="168">
        <f>L10*F10</f>
        <v>0</v>
      </c>
      <c r="N10" s="216">
        <f t="shared" ref="N10:N18" si="6">G10*0.13</f>
        <v>13000</v>
      </c>
      <c r="O10" s="219">
        <v>0</v>
      </c>
      <c r="P10" s="219">
        <v>0</v>
      </c>
      <c r="Q10" s="68">
        <f t="shared" si="0"/>
        <v>13000</v>
      </c>
      <c r="R10" s="67">
        <f t="shared" si="1"/>
        <v>13000</v>
      </c>
      <c r="S10" s="69">
        <f t="shared" si="2"/>
        <v>113000</v>
      </c>
      <c r="T10" s="220">
        <v>45356</v>
      </c>
      <c r="U10" s="208" t="s">
        <v>113</v>
      </c>
      <c r="V10" s="222">
        <v>45363</v>
      </c>
      <c r="W10" s="208" t="s">
        <v>113</v>
      </c>
      <c r="X10" s="207" t="s">
        <v>114</v>
      </c>
      <c r="Y10" s="207" t="s">
        <v>114</v>
      </c>
    </row>
    <row r="11" spans="1:25" ht="20.399999999999999" x14ac:dyDescent="0.2">
      <c r="A11" s="70" t="s">
        <v>59</v>
      </c>
      <c r="B11" s="206" t="s">
        <v>115</v>
      </c>
      <c r="C11" s="206" t="s">
        <v>117</v>
      </c>
      <c r="D11" s="207" t="s">
        <v>111</v>
      </c>
      <c r="E11" s="206" t="s">
        <v>118</v>
      </c>
      <c r="F11" s="211">
        <v>1</v>
      </c>
      <c r="G11" s="212">
        <v>90000</v>
      </c>
      <c r="H11" s="66">
        <f t="shared" si="3"/>
        <v>90000</v>
      </c>
      <c r="I11" s="133">
        <f t="shared" si="4"/>
        <v>90000</v>
      </c>
      <c r="J11" s="215">
        <v>0</v>
      </c>
      <c r="K11" s="215">
        <v>0</v>
      </c>
      <c r="L11" s="167">
        <f t="shared" si="5"/>
        <v>0</v>
      </c>
      <c r="M11" s="168">
        <f t="shared" ref="M11:M18" si="7">L11*F11</f>
        <v>0</v>
      </c>
      <c r="N11" s="216">
        <f t="shared" si="6"/>
        <v>11700</v>
      </c>
      <c r="O11" s="219">
        <v>0</v>
      </c>
      <c r="P11" s="219">
        <v>0</v>
      </c>
      <c r="Q11" s="68">
        <f t="shared" si="0"/>
        <v>11700</v>
      </c>
      <c r="R11" s="67">
        <f t="shared" si="1"/>
        <v>11700</v>
      </c>
      <c r="S11" s="69">
        <f t="shared" si="2"/>
        <v>101700</v>
      </c>
      <c r="T11" s="220">
        <v>45356</v>
      </c>
      <c r="U11" s="208" t="s">
        <v>113</v>
      </c>
      <c r="V11" s="222">
        <v>45363</v>
      </c>
      <c r="W11" s="208" t="s">
        <v>113</v>
      </c>
      <c r="X11" s="207" t="s">
        <v>114</v>
      </c>
      <c r="Y11" s="207" t="s">
        <v>114</v>
      </c>
    </row>
    <row r="12" spans="1:25" x14ac:dyDescent="0.2">
      <c r="A12" s="70" t="s">
        <v>60</v>
      </c>
      <c r="B12" s="73"/>
      <c r="C12" s="73"/>
      <c r="D12" s="72"/>
      <c r="E12" s="73"/>
      <c r="F12" s="86"/>
      <c r="G12" s="74"/>
      <c r="H12" s="66">
        <f t="shared" si="3"/>
        <v>0</v>
      </c>
      <c r="I12" s="133">
        <f t="shared" si="4"/>
        <v>0</v>
      </c>
      <c r="J12" s="169"/>
      <c r="K12" s="169"/>
      <c r="L12" s="167">
        <f t="shared" si="5"/>
        <v>0</v>
      </c>
      <c r="M12" s="168">
        <f t="shared" si="7"/>
        <v>0</v>
      </c>
      <c r="N12" s="170">
        <f t="shared" si="6"/>
        <v>0</v>
      </c>
      <c r="O12" s="171"/>
      <c r="P12" s="171"/>
      <c r="Q12" s="68">
        <f t="shared" si="0"/>
        <v>0</v>
      </c>
      <c r="R12" s="67">
        <f t="shared" si="1"/>
        <v>0</v>
      </c>
      <c r="S12" s="69">
        <f t="shared" si="2"/>
        <v>0</v>
      </c>
      <c r="T12" s="87"/>
      <c r="U12" s="73"/>
      <c r="V12" s="87"/>
      <c r="W12" s="88"/>
      <c r="X12" s="87"/>
      <c r="Y12" s="73"/>
    </row>
    <row r="13" spans="1:25" x14ac:dyDescent="0.2">
      <c r="A13" s="70" t="s">
        <v>61</v>
      </c>
      <c r="B13" s="73"/>
      <c r="C13" s="73"/>
      <c r="D13" s="72"/>
      <c r="E13" s="73"/>
      <c r="F13" s="86"/>
      <c r="G13" s="74"/>
      <c r="H13" s="66">
        <f t="shared" si="3"/>
        <v>0</v>
      </c>
      <c r="I13" s="133">
        <f t="shared" si="4"/>
        <v>0</v>
      </c>
      <c r="J13" s="169"/>
      <c r="K13" s="169"/>
      <c r="L13" s="167">
        <f t="shared" si="5"/>
        <v>0</v>
      </c>
      <c r="M13" s="168">
        <f t="shared" si="7"/>
        <v>0</v>
      </c>
      <c r="N13" s="170">
        <f t="shared" si="6"/>
        <v>0</v>
      </c>
      <c r="O13" s="171"/>
      <c r="P13" s="171"/>
      <c r="Q13" s="68">
        <f t="shared" si="0"/>
        <v>0</v>
      </c>
      <c r="R13" s="67">
        <f t="shared" si="1"/>
        <v>0</v>
      </c>
      <c r="S13" s="69">
        <f t="shared" si="2"/>
        <v>0</v>
      </c>
      <c r="T13" s="87"/>
      <c r="U13" s="73"/>
      <c r="V13" s="87"/>
      <c r="W13" s="88"/>
      <c r="X13" s="87"/>
      <c r="Y13" s="73"/>
    </row>
    <row r="14" spans="1:25" x14ac:dyDescent="0.2">
      <c r="A14" s="70" t="s">
        <v>119</v>
      </c>
      <c r="B14" s="73"/>
      <c r="C14" s="73"/>
      <c r="D14" s="51"/>
      <c r="E14" s="51"/>
      <c r="F14" s="51"/>
      <c r="G14" s="51"/>
      <c r="H14" s="66">
        <f t="shared" si="3"/>
        <v>0</v>
      </c>
      <c r="I14" s="133">
        <f t="shared" si="4"/>
        <v>0</v>
      </c>
      <c r="J14" s="172"/>
      <c r="K14" s="172"/>
      <c r="L14" s="167">
        <f t="shared" si="5"/>
        <v>0</v>
      </c>
      <c r="M14" s="168">
        <f t="shared" si="7"/>
        <v>0</v>
      </c>
      <c r="N14" s="170">
        <f t="shared" si="6"/>
        <v>0</v>
      </c>
      <c r="O14" s="172"/>
      <c r="P14" s="172"/>
      <c r="Q14" s="68">
        <f t="shared" si="0"/>
        <v>0</v>
      </c>
      <c r="R14" s="67">
        <f t="shared" si="1"/>
        <v>0</v>
      </c>
      <c r="S14" s="69">
        <f t="shared" si="2"/>
        <v>0</v>
      </c>
      <c r="T14" s="51"/>
      <c r="U14" s="51"/>
      <c r="V14" s="51"/>
      <c r="W14" s="51"/>
      <c r="X14" s="51"/>
      <c r="Y14" s="51"/>
    </row>
    <row r="15" spans="1:25" x14ac:dyDescent="0.2">
      <c r="A15" s="70" t="s">
        <v>120</v>
      </c>
      <c r="B15" s="73"/>
      <c r="C15" s="73"/>
      <c r="D15" s="51"/>
      <c r="E15" s="51"/>
      <c r="F15" s="51"/>
      <c r="G15" s="51"/>
      <c r="H15" s="66">
        <f t="shared" si="3"/>
        <v>0</v>
      </c>
      <c r="I15" s="133">
        <f t="shared" si="4"/>
        <v>0</v>
      </c>
      <c r="J15" s="51"/>
      <c r="K15" s="51"/>
      <c r="L15" s="66">
        <f t="shared" si="5"/>
        <v>0</v>
      </c>
      <c r="M15" s="67">
        <f t="shared" si="7"/>
        <v>0</v>
      </c>
      <c r="N15" s="134">
        <f t="shared" si="6"/>
        <v>0</v>
      </c>
      <c r="O15" s="51"/>
      <c r="P15" s="51"/>
      <c r="Q15" s="68">
        <f t="shared" si="0"/>
        <v>0</v>
      </c>
      <c r="R15" s="67">
        <f t="shared" si="1"/>
        <v>0</v>
      </c>
      <c r="S15" s="69">
        <f t="shared" si="2"/>
        <v>0</v>
      </c>
      <c r="T15" s="51"/>
      <c r="U15" s="51"/>
      <c r="V15" s="51"/>
      <c r="W15" s="51"/>
      <c r="X15" s="51"/>
      <c r="Y15" s="51"/>
    </row>
    <row r="16" spans="1:25" x14ac:dyDescent="0.2">
      <c r="A16" s="70" t="s">
        <v>121</v>
      </c>
      <c r="B16" s="73"/>
      <c r="C16" s="73"/>
      <c r="D16" s="51"/>
      <c r="E16" s="51"/>
      <c r="F16" s="51"/>
      <c r="G16" s="51"/>
      <c r="H16" s="66">
        <f t="shared" si="3"/>
        <v>0</v>
      </c>
      <c r="I16" s="133">
        <f t="shared" si="4"/>
        <v>0</v>
      </c>
      <c r="J16" s="51"/>
      <c r="K16" s="51"/>
      <c r="L16" s="66">
        <f t="shared" si="5"/>
        <v>0</v>
      </c>
      <c r="M16" s="67">
        <f t="shared" si="7"/>
        <v>0</v>
      </c>
      <c r="N16" s="134">
        <f t="shared" si="6"/>
        <v>0</v>
      </c>
      <c r="O16" s="51"/>
      <c r="P16" s="51"/>
      <c r="Q16" s="68">
        <f t="shared" si="0"/>
        <v>0</v>
      </c>
      <c r="R16" s="67">
        <f t="shared" si="1"/>
        <v>0</v>
      </c>
      <c r="S16" s="69">
        <f t="shared" si="2"/>
        <v>0</v>
      </c>
      <c r="T16" s="51"/>
      <c r="U16" s="51"/>
      <c r="V16" s="51"/>
      <c r="W16" s="51"/>
      <c r="X16" s="51"/>
      <c r="Y16" s="51"/>
    </row>
    <row r="17" spans="1:25" x14ac:dyDescent="0.2">
      <c r="A17" s="70" t="s">
        <v>122</v>
      </c>
      <c r="B17" s="73"/>
      <c r="C17" s="73"/>
      <c r="D17" s="72"/>
      <c r="E17" s="73"/>
      <c r="F17" s="86"/>
      <c r="G17" s="74"/>
      <c r="H17" s="66">
        <f t="shared" si="3"/>
        <v>0</v>
      </c>
      <c r="I17" s="133">
        <f t="shared" si="4"/>
        <v>0</v>
      </c>
      <c r="J17" s="74"/>
      <c r="K17" s="74"/>
      <c r="L17" s="66">
        <f t="shared" si="5"/>
        <v>0</v>
      </c>
      <c r="M17" s="67">
        <f t="shared" si="7"/>
        <v>0</v>
      </c>
      <c r="N17" s="134">
        <f t="shared" si="6"/>
        <v>0</v>
      </c>
      <c r="O17" s="35"/>
      <c r="P17" s="35"/>
      <c r="Q17" s="68">
        <f t="shared" si="0"/>
        <v>0</v>
      </c>
      <c r="R17" s="67">
        <f t="shared" si="1"/>
        <v>0</v>
      </c>
      <c r="S17" s="69">
        <f t="shared" si="2"/>
        <v>0</v>
      </c>
      <c r="T17" s="90"/>
      <c r="U17" s="71"/>
      <c r="V17" s="89"/>
      <c r="W17" s="89"/>
      <c r="X17" s="90"/>
      <c r="Y17" s="71"/>
    </row>
    <row r="18" spans="1:25" x14ac:dyDescent="0.2">
      <c r="A18" s="70" t="s">
        <v>81</v>
      </c>
      <c r="B18" s="73"/>
      <c r="C18" s="73"/>
      <c r="D18" s="72"/>
      <c r="E18" s="73"/>
      <c r="F18" s="86"/>
      <c r="G18" s="74"/>
      <c r="H18" s="66">
        <f t="shared" si="3"/>
        <v>0</v>
      </c>
      <c r="I18" s="133">
        <f t="shared" si="4"/>
        <v>0</v>
      </c>
      <c r="J18" s="74"/>
      <c r="K18" s="74"/>
      <c r="L18" s="66">
        <f t="shared" si="5"/>
        <v>0</v>
      </c>
      <c r="M18" s="67">
        <f t="shared" si="7"/>
        <v>0</v>
      </c>
      <c r="N18" s="134">
        <f t="shared" si="6"/>
        <v>0</v>
      </c>
      <c r="O18" s="35"/>
      <c r="P18" s="35"/>
      <c r="Q18" s="68">
        <f t="shared" si="0"/>
        <v>0</v>
      </c>
      <c r="R18" s="67">
        <f t="shared" si="1"/>
        <v>0</v>
      </c>
      <c r="S18" s="69">
        <f t="shared" si="2"/>
        <v>0</v>
      </c>
      <c r="T18" s="90"/>
      <c r="U18" s="71"/>
      <c r="V18" s="89"/>
      <c r="W18" s="89"/>
      <c r="X18" s="90"/>
      <c r="Y18" s="71"/>
    </row>
    <row r="19" spans="1:25" s="96" customFormat="1" ht="21" thickBot="1" x14ac:dyDescent="0.25">
      <c r="A19" s="200" t="s">
        <v>22</v>
      </c>
      <c r="B19" s="201"/>
      <c r="C19" s="201"/>
      <c r="D19" s="201"/>
      <c r="E19" s="201"/>
      <c r="F19" s="201"/>
      <c r="G19" s="202">
        <f>SUM(G9:G18)</f>
        <v>590000</v>
      </c>
      <c r="H19" s="202">
        <f>SUM(H9:H18)</f>
        <v>590000</v>
      </c>
      <c r="I19" s="202">
        <f>SUM(I9:I18)</f>
        <v>290000</v>
      </c>
      <c r="J19" s="202">
        <f t="shared" ref="J19:K19" si="8">SUM(J9:J18)</f>
        <v>10</v>
      </c>
      <c r="K19" s="202">
        <f t="shared" si="8"/>
        <v>15</v>
      </c>
      <c r="L19" s="202">
        <f t="shared" ref="L19" si="9">SUM(L9:L18)</f>
        <v>25</v>
      </c>
      <c r="M19" s="202">
        <f t="shared" ref="M19" si="10">SUM(M9:M18)</f>
        <v>6.25</v>
      </c>
      <c r="N19" s="202">
        <f t="shared" ref="N19" si="11">SUM(N9:N18)</f>
        <v>76700</v>
      </c>
      <c r="O19" s="202">
        <f t="shared" ref="O19" si="12">SUM(O9:O18)</f>
        <v>0</v>
      </c>
      <c r="P19" s="202">
        <f t="shared" ref="P19" si="13">SUM(P9:P18)</f>
        <v>0</v>
      </c>
      <c r="Q19" s="202">
        <f t="shared" ref="Q19:R19" si="14">SUM(Q9:Q18)</f>
        <v>76700</v>
      </c>
      <c r="R19" s="202">
        <f t="shared" si="14"/>
        <v>37700</v>
      </c>
      <c r="S19" s="202">
        <f t="shared" ref="S19" si="15">SUM(S9:S18)</f>
        <v>327706.25</v>
      </c>
      <c r="T19" s="202"/>
      <c r="U19" s="202"/>
      <c r="V19" s="202"/>
      <c r="W19" s="202"/>
      <c r="X19" s="202"/>
      <c r="Y19" s="202"/>
    </row>
    <row r="20" spans="1:25" x14ac:dyDescent="0.2">
      <c r="C20" s="75"/>
      <c r="D20" s="76"/>
      <c r="E20" s="77"/>
      <c r="F20" s="78"/>
      <c r="G20" s="79"/>
      <c r="H20" s="79"/>
      <c r="I20" s="79"/>
      <c r="J20" s="79"/>
      <c r="K20" s="79"/>
      <c r="L20" s="80"/>
      <c r="M20" s="80"/>
      <c r="N20" s="82"/>
      <c r="O20" s="82"/>
      <c r="P20" s="82"/>
      <c r="Q20" s="81"/>
      <c r="R20" s="80"/>
      <c r="S20" s="83"/>
      <c r="T20" s="84"/>
      <c r="U20" s="75"/>
      <c r="V20" s="83"/>
      <c r="W20" s="83"/>
      <c r="X20" s="85"/>
      <c r="Y20" s="75"/>
    </row>
    <row r="23" spans="1:25" x14ac:dyDescent="0.2">
      <c r="D23" s="100" t="s">
        <v>23</v>
      </c>
      <c r="E23" s="131"/>
      <c r="F23" s="131"/>
      <c r="G23" s="131"/>
      <c r="H23" s="131"/>
      <c r="I23" s="131"/>
    </row>
    <row r="24" spans="1:25" x14ac:dyDescent="0.2">
      <c r="D24" s="131"/>
      <c r="E24" s="175"/>
      <c r="F24" s="175"/>
      <c r="G24" s="131"/>
      <c r="H24" s="131"/>
      <c r="I24" s="131"/>
    </row>
    <row r="25" spans="1:25" x14ac:dyDescent="0.2">
      <c r="D25" s="131"/>
      <c r="E25" s="175"/>
      <c r="F25" s="175"/>
      <c r="G25" s="131"/>
      <c r="H25" s="131"/>
      <c r="I25" s="131"/>
    </row>
    <row r="26" spans="1:25" x14ac:dyDescent="0.2">
      <c r="D26" s="100"/>
      <c r="E26" s="175"/>
      <c r="F26" s="293" t="s">
        <v>64</v>
      </c>
      <c r="G26" s="292"/>
      <c r="H26" s="131"/>
      <c r="I26" s="131"/>
    </row>
    <row r="27" spans="1:25" ht="27.6" customHeight="1" x14ac:dyDescent="0.2">
      <c r="D27" s="100"/>
      <c r="E27" s="175"/>
      <c r="F27" s="293" t="s">
        <v>65</v>
      </c>
      <c r="G27" s="292"/>
      <c r="H27" s="131"/>
      <c r="I27" s="131"/>
    </row>
    <row r="28" spans="1:25" x14ac:dyDescent="0.2">
      <c r="D28" s="131"/>
      <c r="E28" s="175"/>
      <c r="F28" s="293" t="s">
        <v>26</v>
      </c>
      <c r="G28" s="292"/>
      <c r="H28" s="131"/>
      <c r="I28" s="131"/>
    </row>
    <row r="29" spans="1:25" x14ac:dyDescent="0.2">
      <c r="E29" s="160"/>
      <c r="F29" s="181"/>
    </row>
    <row r="31" spans="1:25" x14ac:dyDescent="0.2">
      <c r="E31" s="160"/>
      <c r="F31" s="160"/>
    </row>
  </sheetData>
  <mergeCells count="21">
    <mergeCell ref="F27:G27"/>
    <mergeCell ref="F28:G28"/>
    <mergeCell ref="F26:G26"/>
    <mergeCell ref="V7:W7"/>
    <mergeCell ref="T7:U7"/>
    <mergeCell ref="X7:Y7"/>
    <mergeCell ref="M7:M8"/>
    <mergeCell ref="G7:L7"/>
    <mergeCell ref="N7:Q7"/>
    <mergeCell ref="R7:R8"/>
    <mergeCell ref="S7:S8"/>
    <mergeCell ref="A5:S5"/>
    <mergeCell ref="D1:G1"/>
    <mergeCell ref="D2:G2"/>
    <mergeCell ref="D3:G3"/>
    <mergeCell ref="A1:C1"/>
    <mergeCell ref="A2:C2"/>
    <mergeCell ref="A3:C3"/>
    <mergeCell ref="K1:P1"/>
    <mergeCell ref="K2:P2"/>
    <mergeCell ref="K3:P3"/>
  </mergeCells>
  <phoneticPr fontId="2" type="noConversion"/>
  <dataValidations count="3">
    <dataValidation type="whole" allowBlank="1" showInputMessage="1" showErrorMessage="1" error="Nem egész szám került rögzítésre, kérjük javítsa!" sqref="N9:N18 O9:P13 O17:P18 N20:P20" xr:uid="{D1790992-908F-4E5F-8CC2-DDD73741EB85}">
      <formula1>-99999999999999900</formula1>
      <formula2>999999999999999000000</formula2>
    </dataValidation>
    <dataValidation type="decimal" allowBlank="1" showInputMessage="1" showErrorMessage="1" errorTitle="Érvénytelen érték" error="Az érték nem lehet 0%-nál kisebb és 100%-nál nagyobb." sqref="F9:F13 F17:F20 B19:E19" xr:uid="{BBE2F5BA-2EF5-446D-B7D8-FB7C297AB844}">
      <formula1>0</formula1>
      <formula2>1</formula2>
    </dataValidation>
    <dataValidation type="whole" allowBlank="1" showInputMessage="1" showErrorMessage="1" error="Nem egész szám került rögzítésre, kérjük javítsa!" sqref="J9:K13 K20 K17:K18 G9:G13 G17:G20 J17:J20 K19:Y19 H19:I20" xr:uid="{579911A5-116A-488A-8D0C-9A57EE71B9F7}">
      <formula1>0</formula1>
      <formula2>99999999999999900</formula2>
    </dataValidation>
  </dataValidations>
  <pageMargins left="0.31496062992125984" right="0.23622047244094491" top="0.59055118110236227" bottom="0.59055118110236227" header="0.31496062992125984" footer="0.51181102362204722"/>
  <pageSetup paperSize="9" scale="62" fitToHeight="0" orientation="landscape" r:id="rId1"/>
  <headerFooter alignWithMargins="0">
    <oddFooter>&amp;R&amp;P/&amp;N.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1"/>
  <sheetViews>
    <sheetView topLeftCell="A5" zoomScale="99" zoomScaleNormal="99" zoomScalePageLayoutView="150" workbookViewId="0">
      <selection activeCell="I23" sqref="I23"/>
    </sheetView>
  </sheetViews>
  <sheetFormatPr defaultColWidth="9.109375" defaultRowHeight="12" x14ac:dyDescent="0.25"/>
  <cols>
    <col min="1" max="1" width="4.44140625" style="34" customWidth="1"/>
    <col min="2" max="2" width="26.5546875" style="34" bestFit="1" customWidth="1"/>
    <col min="3" max="3" width="11.6640625" style="34" customWidth="1"/>
    <col min="4" max="4" width="10.44140625" style="34" customWidth="1"/>
    <col min="5" max="5" width="10.33203125" style="34" customWidth="1"/>
    <col min="6" max="6" width="10.109375" style="34" bestFit="1" customWidth="1"/>
    <col min="7" max="7" width="9.44140625" style="50" customWidth="1"/>
    <col min="8" max="8" width="10.109375" style="34" customWidth="1"/>
    <col min="9" max="9" width="33.5546875" style="34" customWidth="1"/>
    <col min="10" max="10" width="11.44140625" style="34" customWidth="1"/>
    <col min="11" max="11" width="10.109375" style="34" bestFit="1" customWidth="1"/>
    <col min="12" max="13" width="11.44140625" style="34" bestFit="1" customWidth="1"/>
    <col min="14" max="14" width="10.109375" style="34" bestFit="1" customWidth="1"/>
    <col min="15" max="16" width="11.44140625" style="34" bestFit="1" customWidth="1"/>
    <col min="17" max="17" width="5.5546875" style="34" customWidth="1"/>
    <col min="18" max="16384" width="9.109375" style="34"/>
  </cols>
  <sheetData>
    <row r="1" spans="1:17" x14ac:dyDescent="0.25">
      <c r="A1" s="326" t="s">
        <v>2</v>
      </c>
      <c r="B1" s="327"/>
      <c r="C1" s="327"/>
      <c r="D1" s="328" t="str">
        <f>Összesitő_nyilatkozat!C6</f>
        <v>Szuper Egyetem</v>
      </c>
      <c r="E1" s="328"/>
      <c r="F1" s="328"/>
      <c r="G1" s="328"/>
      <c r="H1" s="328"/>
      <c r="I1" s="47"/>
    </row>
    <row r="2" spans="1:17" ht="12" customHeight="1" x14ac:dyDescent="0.25">
      <c r="A2" s="326" t="s">
        <v>4</v>
      </c>
      <c r="B2" s="327"/>
      <c r="C2" s="327"/>
      <c r="D2" s="328" t="str">
        <f>Összesitő_nyilatkozat!C7</f>
        <v>STARTUP-2025-HSUP-…....</v>
      </c>
      <c r="E2" s="328"/>
      <c r="F2" s="328"/>
      <c r="G2" s="328"/>
      <c r="H2" s="328"/>
      <c r="I2" s="47"/>
    </row>
    <row r="3" spans="1:17" ht="12" customHeight="1" x14ac:dyDescent="0.25">
      <c r="A3" s="329" t="s">
        <v>6</v>
      </c>
      <c r="B3" s="329"/>
      <c r="C3" s="329"/>
      <c r="D3" s="330" t="str">
        <f>Összesitő_nyilatkozat!C8</f>
        <v>2025.02.01-2025.06.30.</v>
      </c>
      <c r="E3" s="331"/>
      <c r="F3" s="331"/>
      <c r="G3" s="331"/>
      <c r="H3" s="332"/>
      <c r="I3" s="47"/>
      <c r="J3" s="48"/>
      <c r="K3" s="48"/>
      <c r="L3" s="48"/>
      <c r="M3" s="48"/>
      <c r="N3" s="48"/>
      <c r="O3" s="48"/>
    </row>
    <row r="4" spans="1:17" ht="13.5" customHeight="1" x14ac:dyDescent="0.25">
      <c r="A4" s="49"/>
      <c r="B4" s="49"/>
      <c r="C4" s="49"/>
      <c r="D4" s="49"/>
      <c r="E4" s="49"/>
      <c r="F4" s="49"/>
      <c r="G4" s="59"/>
      <c r="H4" s="49"/>
      <c r="I4" s="47"/>
      <c r="J4" s="47"/>
      <c r="K4" s="48"/>
      <c r="L4" s="48"/>
      <c r="M4" s="48"/>
      <c r="N4" s="48"/>
      <c r="O4" s="48"/>
    </row>
    <row r="5" spans="1:17" ht="20.25" customHeight="1" x14ac:dyDescent="0.25">
      <c r="A5" s="278" t="s">
        <v>123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</row>
    <row r="6" spans="1:17" x14ac:dyDescent="0.25">
      <c r="G6" s="30"/>
      <c r="H6" s="30"/>
      <c r="I6" s="30"/>
      <c r="J6" s="30"/>
      <c r="K6" s="30"/>
    </row>
    <row r="7" spans="1:17" s="15" customFormat="1" ht="10.199999999999999" x14ac:dyDescent="0.2">
      <c r="A7" s="28"/>
      <c r="B7" s="28"/>
      <c r="C7" s="28"/>
      <c r="D7" s="28"/>
      <c r="E7" s="28"/>
      <c r="F7" s="28"/>
      <c r="G7" s="28"/>
      <c r="H7" s="28"/>
      <c r="I7" s="27"/>
      <c r="J7" s="27"/>
      <c r="K7" s="27"/>
      <c r="L7" s="27"/>
      <c r="M7" s="27"/>
      <c r="N7" s="27"/>
      <c r="O7" s="27"/>
    </row>
    <row r="8" spans="1:17" s="15" customFormat="1" ht="10.5" customHeight="1" x14ac:dyDescent="0.2">
      <c r="A8" s="279" t="s">
        <v>31</v>
      </c>
      <c r="B8" s="279" t="s">
        <v>32</v>
      </c>
      <c r="C8" s="280" t="s">
        <v>33</v>
      </c>
      <c r="D8" s="279" t="s">
        <v>34</v>
      </c>
      <c r="E8" s="279" t="s">
        <v>35</v>
      </c>
      <c r="F8" s="279" t="s">
        <v>36</v>
      </c>
      <c r="G8" s="279" t="s">
        <v>37</v>
      </c>
      <c r="H8" s="279" t="s">
        <v>38</v>
      </c>
      <c r="I8" s="279" t="s">
        <v>39</v>
      </c>
      <c r="J8" s="281" t="s">
        <v>40</v>
      </c>
      <c r="K8" s="281"/>
      <c r="L8" s="281"/>
      <c r="M8" s="281" t="s">
        <v>41</v>
      </c>
      <c r="N8" s="281"/>
      <c r="O8" s="281"/>
      <c r="P8" s="281"/>
    </row>
    <row r="9" spans="1:17" s="15" customFormat="1" ht="23.4" customHeight="1" x14ac:dyDescent="0.2">
      <c r="A9" s="279" t="s">
        <v>42</v>
      </c>
      <c r="B9" s="279"/>
      <c r="C9" s="280"/>
      <c r="D9" s="279"/>
      <c r="E9" s="279"/>
      <c r="F9" s="279"/>
      <c r="G9" s="279"/>
      <c r="H9" s="279"/>
      <c r="I9" s="279"/>
      <c r="J9" s="159" t="s">
        <v>43</v>
      </c>
      <c r="K9" s="159" t="s">
        <v>44</v>
      </c>
      <c r="L9" s="160" t="s">
        <v>45</v>
      </c>
      <c r="M9" s="159" t="s">
        <v>43</v>
      </c>
      <c r="N9" s="159" t="s">
        <v>44</v>
      </c>
      <c r="O9" s="160" t="s">
        <v>45</v>
      </c>
      <c r="P9" s="159" t="s">
        <v>46</v>
      </c>
    </row>
    <row r="10" spans="1:17" s="15" customFormat="1" ht="24" x14ac:dyDescent="0.25">
      <c r="A10" s="108" t="s">
        <v>47</v>
      </c>
      <c r="B10" s="109" t="s">
        <v>48</v>
      </c>
      <c r="C10" s="110" t="s">
        <v>49</v>
      </c>
      <c r="D10" s="109" t="s">
        <v>50</v>
      </c>
      <c r="E10" s="111">
        <v>45393</v>
      </c>
      <c r="F10" s="115">
        <v>45387</v>
      </c>
      <c r="G10" s="111">
        <v>45397</v>
      </c>
      <c r="H10" s="109" t="s">
        <v>51</v>
      </c>
      <c r="I10" s="63" t="s">
        <v>124</v>
      </c>
      <c r="J10" s="161">
        <v>100000</v>
      </c>
      <c r="K10" s="162">
        <f>J10*0.27</f>
        <v>27000</v>
      </c>
      <c r="L10" s="163">
        <f t="shared" ref="L10:L15" si="0">J10+K10</f>
        <v>127000</v>
      </c>
      <c r="M10" s="164">
        <f>J10</f>
        <v>100000</v>
      </c>
      <c r="N10" s="164">
        <f>K10</f>
        <v>27000</v>
      </c>
      <c r="O10" s="163">
        <f>M10+N10</f>
        <v>127000</v>
      </c>
      <c r="P10" s="165">
        <f>O10</f>
        <v>127000</v>
      </c>
      <c r="Q10" s="53"/>
    </row>
    <row r="11" spans="1:17" s="15" customFormat="1" ht="24" x14ac:dyDescent="0.25">
      <c r="A11" s="108" t="s">
        <v>53</v>
      </c>
      <c r="B11" s="109" t="s">
        <v>54</v>
      </c>
      <c r="C11" s="110" t="s">
        <v>55</v>
      </c>
      <c r="D11" s="113" t="s">
        <v>56</v>
      </c>
      <c r="E11" s="148">
        <v>45422</v>
      </c>
      <c r="F11" s="115">
        <v>45414</v>
      </c>
      <c r="G11" s="111">
        <v>45431</v>
      </c>
      <c r="H11" s="111" t="s">
        <v>57</v>
      </c>
      <c r="I11" s="63" t="s">
        <v>125</v>
      </c>
      <c r="J11" s="166">
        <v>1000000</v>
      </c>
      <c r="K11" s="162">
        <f t="shared" ref="K11:K15" si="1">J11*0.27</f>
        <v>270000</v>
      </c>
      <c r="L11" s="163">
        <f t="shared" si="0"/>
        <v>1270000</v>
      </c>
      <c r="M11" s="164">
        <v>900000</v>
      </c>
      <c r="N11" s="164">
        <v>243000</v>
      </c>
      <c r="O11" s="163">
        <f t="shared" ref="O11:O15" si="2">M11+N11</f>
        <v>1143000</v>
      </c>
      <c r="P11" s="165">
        <f t="shared" ref="P11:P15" si="3">O11</f>
        <v>1143000</v>
      </c>
      <c r="Q11" s="54"/>
    </row>
    <row r="12" spans="1:17" s="15" customFormat="1" x14ac:dyDescent="0.25">
      <c r="A12" s="108" t="s">
        <v>59</v>
      </c>
      <c r="B12" s="109"/>
      <c r="C12" s="110"/>
      <c r="D12" s="113"/>
      <c r="E12" s="114"/>
      <c r="F12" s="115"/>
      <c r="G12" s="111"/>
      <c r="H12" s="111"/>
      <c r="I12" s="113"/>
      <c r="J12" s="166"/>
      <c r="K12" s="162">
        <f t="shared" si="1"/>
        <v>0</v>
      </c>
      <c r="L12" s="163">
        <f t="shared" si="0"/>
        <v>0</v>
      </c>
      <c r="M12" s="164">
        <f>J12</f>
        <v>0</v>
      </c>
      <c r="N12" s="164">
        <f t="shared" ref="N12:N15" si="4">K12</f>
        <v>0</v>
      </c>
      <c r="O12" s="163">
        <f t="shared" si="2"/>
        <v>0</v>
      </c>
      <c r="P12" s="165">
        <f t="shared" si="3"/>
        <v>0</v>
      </c>
      <c r="Q12" s="53"/>
    </row>
    <row r="13" spans="1:17" s="15" customFormat="1" x14ac:dyDescent="0.25">
      <c r="A13" s="108" t="s">
        <v>60</v>
      </c>
      <c r="B13" s="109"/>
      <c r="C13" s="110"/>
      <c r="D13" s="113"/>
      <c r="E13" s="116"/>
      <c r="F13" s="115"/>
      <c r="G13" s="116"/>
      <c r="H13" s="116"/>
      <c r="I13" s="113"/>
      <c r="J13" s="166"/>
      <c r="K13" s="162">
        <f t="shared" si="1"/>
        <v>0</v>
      </c>
      <c r="L13" s="163">
        <f t="shared" si="0"/>
        <v>0</v>
      </c>
      <c r="M13" s="164">
        <f>J13</f>
        <v>0</v>
      </c>
      <c r="N13" s="164">
        <f t="shared" si="4"/>
        <v>0</v>
      </c>
      <c r="O13" s="163">
        <f t="shared" si="2"/>
        <v>0</v>
      </c>
      <c r="P13" s="165">
        <f t="shared" si="3"/>
        <v>0</v>
      </c>
      <c r="Q13" s="22"/>
    </row>
    <row r="14" spans="1:17" s="15" customFormat="1" x14ac:dyDescent="0.25">
      <c r="A14" s="108" t="s">
        <v>61</v>
      </c>
      <c r="B14" s="109"/>
      <c r="C14" s="110"/>
      <c r="D14" s="113"/>
      <c r="E14" s="116"/>
      <c r="F14" s="115"/>
      <c r="G14" s="116"/>
      <c r="H14" s="116"/>
      <c r="I14" s="113"/>
      <c r="J14" s="166"/>
      <c r="K14" s="162">
        <f t="shared" si="1"/>
        <v>0</v>
      </c>
      <c r="L14" s="163">
        <f t="shared" si="0"/>
        <v>0</v>
      </c>
      <c r="M14" s="164">
        <f>J14</f>
        <v>0</v>
      </c>
      <c r="N14" s="164">
        <f t="shared" si="4"/>
        <v>0</v>
      </c>
      <c r="O14" s="163">
        <f t="shared" si="2"/>
        <v>0</v>
      </c>
      <c r="P14" s="165">
        <f t="shared" si="3"/>
        <v>0</v>
      </c>
      <c r="Q14" s="22"/>
    </row>
    <row r="15" spans="1:17" s="15" customFormat="1" x14ac:dyDescent="0.25">
      <c r="A15" s="108" t="s">
        <v>62</v>
      </c>
      <c r="B15" s="109"/>
      <c r="C15" s="110"/>
      <c r="D15" s="113"/>
      <c r="E15" s="116"/>
      <c r="F15" s="115"/>
      <c r="G15" s="116"/>
      <c r="H15" s="116"/>
      <c r="I15" s="113"/>
      <c r="J15" s="127"/>
      <c r="K15" s="126">
        <f t="shared" si="1"/>
        <v>0</v>
      </c>
      <c r="L15" s="123">
        <f t="shared" si="0"/>
        <v>0</v>
      </c>
      <c r="M15" s="125">
        <f>J15</f>
        <v>0</v>
      </c>
      <c r="N15" s="125">
        <f t="shared" si="4"/>
        <v>0</v>
      </c>
      <c r="O15" s="123">
        <f t="shared" si="2"/>
        <v>0</v>
      </c>
      <c r="P15" s="124">
        <f t="shared" si="3"/>
        <v>0</v>
      </c>
      <c r="Q15" s="19"/>
    </row>
    <row r="16" spans="1:17" s="15" customFormat="1" ht="10.8" thickBot="1" x14ac:dyDescent="0.25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</row>
    <row r="17" spans="1:17" s="15" customFormat="1" ht="10.8" thickBot="1" x14ac:dyDescent="0.25">
      <c r="A17" s="335" t="s">
        <v>63</v>
      </c>
      <c r="B17" s="336"/>
      <c r="C17" s="336"/>
      <c r="D17" s="336"/>
      <c r="E17" s="336"/>
      <c r="F17" s="336"/>
      <c r="G17" s="336"/>
      <c r="H17" s="336"/>
      <c r="I17" s="337"/>
      <c r="J17" s="135">
        <f t="shared" ref="J17:P17" si="5">SUM(J10:J15)</f>
        <v>1100000</v>
      </c>
      <c r="K17" s="135">
        <f t="shared" si="5"/>
        <v>297000</v>
      </c>
      <c r="L17" s="135">
        <f t="shared" si="5"/>
        <v>1397000</v>
      </c>
      <c r="M17" s="135">
        <f t="shared" si="5"/>
        <v>1000000</v>
      </c>
      <c r="N17" s="135">
        <f t="shared" si="5"/>
        <v>270000</v>
      </c>
      <c r="O17" s="135">
        <f t="shared" si="5"/>
        <v>1270000</v>
      </c>
      <c r="P17" s="135">
        <f t="shared" si="5"/>
        <v>1270000</v>
      </c>
    </row>
    <row r="18" spans="1:17" s="15" customFormat="1" ht="10.199999999999999" x14ac:dyDescent="0.2"/>
    <row r="19" spans="1:17" s="15" customFormat="1" ht="10.5" customHeight="1" x14ac:dyDescent="0.2"/>
    <row r="20" spans="1:17" s="15" customFormat="1" x14ac:dyDescent="0.25">
      <c r="A20" s="139" t="s">
        <v>242</v>
      </c>
      <c r="B20" s="34"/>
      <c r="C20" s="34"/>
      <c r="D20" s="34"/>
      <c r="E20" s="34"/>
      <c r="F20" s="34"/>
    </row>
    <row r="21" spans="1:17" s="15" customFormat="1" ht="10.199999999999999" x14ac:dyDescent="0.2">
      <c r="M21" s="156"/>
      <c r="Q21" s="53"/>
    </row>
    <row r="22" spans="1:17" s="15" customFormat="1" ht="10.199999999999999" x14ac:dyDescent="0.2">
      <c r="A22" s="279" t="s">
        <v>31</v>
      </c>
      <c r="B22" s="279" t="s">
        <v>126</v>
      </c>
      <c r="C22" s="279" t="s">
        <v>37</v>
      </c>
      <c r="D22" s="279" t="s">
        <v>38</v>
      </c>
      <c r="E22" s="324" t="s">
        <v>40</v>
      </c>
      <c r="F22" s="325"/>
      <c r="Q22" s="54"/>
    </row>
    <row r="23" spans="1:17" s="137" customFormat="1" ht="61.2" x14ac:dyDescent="0.2">
      <c r="A23" s="279" t="s">
        <v>42</v>
      </c>
      <c r="B23" s="279"/>
      <c r="C23" s="279"/>
      <c r="D23" s="279"/>
      <c r="E23" s="136" t="s">
        <v>127</v>
      </c>
      <c r="F23" s="65" t="s">
        <v>41</v>
      </c>
      <c r="Q23" s="138"/>
    </row>
    <row r="24" spans="1:17" s="15" customFormat="1" x14ac:dyDescent="0.25">
      <c r="A24" s="108" t="s">
        <v>47</v>
      </c>
      <c r="B24" s="109" t="str">
        <f>D10</f>
        <v>ZHHH8711</v>
      </c>
      <c r="C24" s="111">
        <v>45424</v>
      </c>
      <c r="D24" s="111" t="s">
        <v>57</v>
      </c>
      <c r="E24" s="203">
        <f>L10*1.18*0.28</f>
        <v>41960.800000000003</v>
      </c>
      <c r="F24" s="165">
        <f>P10*1.18*0.28</f>
        <v>41960.800000000003</v>
      </c>
      <c r="Q24" s="22"/>
    </row>
    <row r="25" spans="1:17" s="15" customFormat="1" x14ac:dyDescent="0.25">
      <c r="A25" s="108" t="s">
        <v>53</v>
      </c>
      <c r="B25" s="113" t="str">
        <f>D11</f>
        <v>JLÉB766H</v>
      </c>
      <c r="C25" s="111">
        <v>45455</v>
      </c>
      <c r="D25" s="116" t="s">
        <v>128</v>
      </c>
      <c r="E25" s="203">
        <f t="shared" ref="E25:E29" si="6">L11*1.18*0.28</f>
        <v>419608.00000000006</v>
      </c>
      <c r="F25" s="165">
        <f t="shared" ref="F25:F29" si="7">P11*1.18*0.28</f>
        <v>377647.2</v>
      </c>
      <c r="Q25" s="22"/>
    </row>
    <row r="26" spans="1:17" s="15" customFormat="1" x14ac:dyDescent="0.25">
      <c r="A26" s="108" t="s">
        <v>59</v>
      </c>
      <c r="B26" s="113"/>
      <c r="C26" s="111"/>
      <c r="D26" s="111"/>
      <c r="E26" s="203">
        <f t="shared" si="6"/>
        <v>0</v>
      </c>
      <c r="F26" s="165">
        <f t="shared" si="7"/>
        <v>0</v>
      </c>
      <c r="Q26" s="19"/>
    </row>
    <row r="27" spans="1:17" s="15" customFormat="1" x14ac:dyDescent="0.25">
      <c r="A27" s="108" t="s">
        <v>60</v>
      </c>
      <c r="B27" s="113"/>
      <c r="C27" s="116"/>
      <c r="D27" s="116"/>
      <c r="E27" s="203">
        <f t="shared" si="6"/>
        <v>0</v>
      </c>
      <c r="F27" s="165">
        <f t="shared" si="7"/>
        <v>0</v>
      </c>
    </row>
    <row r="28" spans="1:17" s="15" customFormat="1" x14ac:dyDescent="0.25">
      <c r="A28" s="108" t="s">
        <v>61</v>
      </c>
      <c r="B28" s="113"/>
      <c r="C28" s="116"/>
      <c r="D28" s="116"/>
      <c r="E28" s="203">
        <f t="shared" si="6"/>
        <v>0</v>
      </c>
      <c r="F28" s="165">
        <f t="shared" si="7"/>
        <v>0</v>
      </c>
    </row>
    <row r="29" spans="1:17" s="15" customFormat="1" x14ac:dyDescent="0.25">
      <c r="A29" s="108" t="s">
        <v>62</v>
      </c>
      <c r="B29" s="113"/>
      <c r="C29" s="116"/>
      <c r="D29" s="116"/>
      <c r="E29" s="203">
        <f t="shared" si="6"/>
        <v>0</v>
      </c>
      <c r="F29" s="165">
        <f t="shared" si="7"/>
        <v>0</v>
      </c>
    </row>
    <row r="30" spans="1:17" s="15" customFormat="1" ht="10.8" thickBot="1" x14ac:dyDescent="0.25">
      <c r="A30" s="296"/>
      <c r="B30" s="297"/>
      <c r="C30" s="297"/>
      <c r="D30" s="297"/>
      <c r="E30" s="297"/>
      <c r="F30" s="297"/>
    </row>
    <row r="31" spans="1:17" s="15" customFormat="1" ht="10.8" thickBot="1" x14ac:dyDescent="0.25">
      <c r="A31" s="298" t="s">
        <v>63</v>
      </c>
      <c r="B31" s="299"/>
      <c r="C31" s="299"/>
      <c r="D31" s="299"/>
      <c r="E31" s="195">
        <f>SUM(E24:E29)</f>
        <v>461568.80000000005</v>
      </c>
      <c r="F31" s="195">
        <f>SUM(F24:F29)</f>
        <v>419608</v>
      </c>
    </row>
    <row r="32" spans="1:17" s="15" customFormat="1" ht="10.199999999999999" x14ac:dyDescent="0.2">
      <c r="B32" s="131"/>
      <c r="C32" s="131"/>
      <c r="D32" s="131"/>
      <c r="E32" s="131"/>
    </row>
    <row r="33" spans="2:6" x14ac:dyDescent="0.25">
      <c r="B33" s="15"/>
      <c r="C33" s="15"/>
      <c r="D33" s="15"/>
      <c r="E33" s="15"/>
      <c r="F33" s="15"/>
    </row>
    <row r="34" spans="2:6" ht="31.2" x14ac:dyDescent="0.25">
      <c r="B34" s="15"/>
      <c r="C34" s="234" t="s">
        <v>23</v>
      </c>
      <c r="D34" s="131"/>
      <c r="E34" s="131"/>
      <c r="F34" s="131"/>
    </row>
    <row r="35" spans="2:6" x14ac:dyDescent="0.25">
      <c r="B35" s="15"/>
      <c r="C35" s="131"/>
      <c r="D35" s="131"/>
      <c r="E35" s="131"/>
      <c r="F35" s="131"/>
    </row>
    <row r="36" spans="2:6" x14ac:dyDescent="0.25">
      <c r="B36" s="15"/>
      <c r="C36" s="131"/>
      <c r="D36" s="131"/>
      <c r="E36" s="131"/>
      <c r="F36" s="131"/>
    </row>
    <row r="37" spans="2:6" x14ac:dyDescent="0.25">
      <c r="B37" s="15"/>
      <c r="C37" s="100"/>
      <c r="D37" s="131"/>
      <c r="E37" s="292" t="s">
        <v>64</v>
      </c>
      <c r="F37" s="292"/>
    </row>
    <row r="38" spans="2:6" ht="24" customHeight="1" x14ac:dyDescent="0.25">
      <c r="B38" s="15"/>
      <c r="C38" s="100"/>
      <c r="D38" s="131"/>
      <c r="E38" s="292" t="s">
        <v>65</v>
      </c>
      <c r="F38" s="292"/>
    </row>
    <row r="39" spans="2:6" x14ac:dyDescent="0.25">
      <c r="B39" s="15"/>
      <c r="C39" s="131"/>
      <c r="D39" s="131"/>
      <c r="E39" s="292" t="s">
        <v>26</v>
      </c>
      <c r="F39" s="292"/>
    </row>
    <row r="40" spans="2:6" x14ac:dyDescent="0.25">
      <c r="B40" s="15"/>
      <c r="C40" s="15"/>
      <c r="D40" s="15"/>
      <c r="E40" s="15"/>
      <c r="F40" s="15"/>
    </row>
    <row r="41" spans="2:6" x14ac:dyDescent="0.25">
      <c r="B41" s="15"/>
      <c r="C41" s="15"/>
      <c r="D41" s="15"/>
      <c r="E41" s="15"/>
      <c r="F41" s="15"/>
    </row>
  </sheetData>
  <mergeCells count="30">
    <mergeCell ref="M8:P8"/>
    <mergeCell ref="A16:P16"/>
    <mergeCell ref="A17:I17"/>
    <mergeCell ref="F8:F9"/>
    <mergeCell ref="G8:G9"/>
    <mergeCell ref="H8:H9"/>
    <mergeCell ref="I8:I9"/>
    <mergeCell ref="J8:L8"/>
    <mergeCell ref="A8:A9"/>
    <mergeCell ref="B8:B9"/>
    <mergeCell ref="C8:C9"/>
    <mergeCell ref="D8:D9"/>
    <mergeCell ref="E8:E9"/>
    <mergeCell ref="A5:Q5"/>
    <mergeCell ref="A1:C1"/>
    <mergeCell ref="D1:H1"/>
    <mergeCell ref="A2:C2"/>
    <mergeCell ref="D2:H2"/>
    <mergeCell ref="A3:C3"/>
    <mergeCell ref="D3:H3"/>
    <mergeCell ref="A22:A23"/>
    <mergeCell ref="B22:B23"/>
    <mergeCell ref="C22:C23"/>
    <mergeCell ref="D22:D23"/>
    <mergeCell ref="E22:F22"/>
    <mergeCell ref="A30:F30"/>
    <mergeCell ref="A31:D31"/>
    <mergeCell ref="E37:F37"/>
    <mergeCell ref="E38:F38"/>
    <mergeCell ref="E39:F39"/>
  </mergeCells>
  <phoneticPr fontId="2" type="noConversion"/>
  <pageMargins left="0.31496062992125984" right="0.23622047244094491" top="0.59055118110236227" bottom="0.59055118110236227" header="0.51181102362204722" footer="0.51181102362204722"/>
  <pageSetup paperSize="9" scale="69" fitToHeight="0" orientation="landscape" r:id="rId1"/>
  <headerFooter alignWithMargins="0">
    <oddFooter>&amp;R&amp;"Garamond,Normál"&amp;P/&amp;N. oldal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A9039D440D1BB4985D524AA31089E57" ma:contentTypeVersion="15" ma:contentTypeDescription="Új dokumentum létrehozása." ma:contentTypeScope="" ma:versionID="9ada49d1556ae642eb980f111c5b6bad">
  <xsd:schema xmlns:xsd="http://www.w3.org/2001/XMLSchema" xmlns:xs="http://www.w3.org/2001/XMLSchema" xmlns:p="http://schemas.microsoft.com/office/2006/metadata/properties" xmlns:ns2="c376ee55-c85b-4b1c-90f0-2cddcf94d97d" xmlns:ns3="eaea4602-3521-4ee4-b6f8-6ddecfd99a20" targetNamespace="http://schemas.microsoft.com/office/2006/metadata/properties" ma:root="true" ma:fieldsID="3563785ceb1781ac2649769c2910db66" ns2:_="" ns3:_="">
    <xsd:import namespace="c376ee55-c85b-4b1c-90f0-2cddcf94d97d"/>
    <xsd:import namespace="eaea4602-3521-4ee4-b6f8-6ddecfd99a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6ee55-c85b-4b1c-90f0-2cddcf94d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492fa465-d34b-49ca-9b70-7aa349b28f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a4602-3521-4ee4-b6f8-6ddecfd99a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19e005f-33a7-428d-9dba-184a69e9649b}" ma:internalName="TaxCatchAll" ma:showField="CatchAllData" ma:web="eaea4602-3521-4ee4-b6f8-6ddecfd99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76ee55-c85b-4b1c-90f0-2cddcf94d97d">
      <Terms xmlns="http://schemas.microsoft.com/office/infopath/2007/PartnerControls"/>
    </lcf76f155ced4ddcb4097134ff3c332f>
    <TaxCatchAll xmlns="eaea4602-3521-4ee4-b6f8-6ddecfd99a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04ADD-EE3C-40B3-92C5-047DB29BB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6ee55-c85b-4b1c-90f0-2cddcf94d97d"/>
    <ds:schemaRef ds:uri="eaea4602-3521-4ee4-b6f8-6ddecfd99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22A7B9-ABBE-44EB-B744-33EAE6605176}">
  <ds:schemaRefs>
    <ds:schemaRef ds:uri="http://schemas.microsoft.com/office/2006/metadata/properties"/>
    <ds:schemaRef ds:uri="http://schemas.microsoft.com/office/infopath/2007/PartnerControls"/>
    <ds:schemaRef ds:uri="c376ee55-c85b-4b1c-90f0-2cddcf94d97d"/>
    <ds:schemaRef ds:uri="eaea4602-3521-4ee4-b6f8-6ddecfd99a20"/>
  </ds:schemaRefs>
</ds:datastoreItem>
</file>

<file path=customXml/itemProps3.xml><?xml version="1.0" encoding="utf-8"?>
<ds:datastoreItem xmlns:ds="http://schemas.openxmlformats.org/officeDocument/2006/customXml" ds:itemID="{98134E16-D0CD-4376-A42D-3CC018209D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KITÖLTÉSI ÚTMUTATÓ</vt:lpstr>
      <vt:lpstr>Hatályos ktgvetés</vt:lpstr>
      <vt:lpstr>Összesitő_nyilatkozat</vt:lpstr>
      <vt:lpstr>(51) anyagköltség </vt:lpstr>
      <vt:lpstr>(52) igénybe vett szolg</vt:lpstr>
      <vt:lpstr>(54) ösztöndíjak</vt:lpstr>
      <vt:lpstr>(54) kiemelt ösztöndíjak</vt:lpstr>
      <vt:lpstr>(54-55-56) személyi+járulék</vt:lpstr>
      <vt:lpstr>(55) személyi jell egyéb repi</vt:lpstr>
      <vt:lpstr>Százalékos átalányalapú finansz</vt:lpstr>
      <vt:lpstr>támogatás típusai</vt:lpstr>
      <vt:lpstr>'támogatás típusai'!Nyomtatási_terület</vt:lpstr>
    </vt:vector>
  </TitlesOfParts>
  <Manager/>
  <Company>Nemzeti Kutatási és Technológiai Hivatal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fuhrerzs</dc:creator>
  <cp:keywords/>
  <dc:description/>
  <cp:lastModifiedBy>Radnai Orsolya Katalin</cp:lastModifiedBy>
  <cp:revision/>
  <cp:lastPrinted>2025-03-09T05:44:40Z</cp:lastPrinted>
  <dcterms:created xsi:type="dcterms:W3CDTF">2007-11-15T15:03:49Z</dcterms:created>
  <dcterms:modified xsi:type="dcterms:W3CDTF">2025-03-11T07:11:53Z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0x0101006A9039D440D1BB4985D524AA31089E57</vt:lpwstr>
  </property>
  <property fmtid="{D5CDD505-2E9C-101B-9397-08002B2CF9AE}" pid="3" name="MediaServiceImageTags">
    <vt:lpwstr/>
  </property>
</Properties>
</file>